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0A323A-7901-4C3C-943E-E3244D3878BA}" xr6:coauthVersionLast="36" xr6:coauthVersionMax="47" xr10:uidLastSave="{00000000-0000-0000-0000-000000000000}"/>
  <workbookProtection lockStructure="1"/>
  <bookViews>
    <workbookView xWindow="-105" yWindow="-105" windowWidth="21825" windowHeight="13905" xr2:uid="{129EB5A2-3861-40DF-B4BE-A886A502D360}"/>
  </bookViews>
  <sheets>
    <sheet name="偏差値・効果量 自動計算表（80項目版）" sheetId="97" r:id="rId1"/>
    <sheet name="DATA" sheetId="98" state="hidden" r:id="rId2"/>
  </sheets>
  <definedNames>
    <definedName name="_xlnm.Print_Area" localSheetId="0">'偏差値・効果量 自動計算表（80項目版）'!$A$1:$G$53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97" l="1"/>
  <c r="E51" i="97"/>
  <c r="D51" i="97"/>
  <c r="E50" i="97"/>
  <c r="D50" i="97"/>
  <c r="E49" i="97"/>
  <c r="D49" i="97"/>
  <c r="E48" i="97"/>
  <c r="D48" i="97"/>
  <c r="E47" i="97"/>
  <c r="D47" i="97"/>
  <c r="E46" i="97"/>
  <c r="D46" i="97"/>
  <c r="E45" i="97"/>
  <c r="D45" i="97"/>
  <c r="E44" i="97"/>
  <c r="D44" i="97"/>
  <c r="E43" i="97"/>
  <c r="D43" i="97"/>
  <c r="E42" i="97"/>
  <c r="D42" i="97"/>
  <c r="E41" i="97"/>
  <c r="D41" i="97"/>
  <c r="E40" i="97"/>
  <c r="D40" i="97"/>
  <c r="E39" i="97"/>
  <c r="D39" i="97"/>
  <c r="E38" i="97"/>
  <c r="D38" i="97"/>
  <c r="E37" i="97"/>
  <c r="D37" i="97"/>
  <c r="E36" i="97"/>
  <c r="D36" i="97"/>
  <c r="E35" i="97"/>
  <c r="D35" i="97"/>
  <c r="E34" i="97"/>
  <c r="D34" i="97"/>
  <c r="G34" i="97" s="1"/>
  <c r="E33" i="97"/>
  <c r="D33" i="97"/>
  <c r="E32" i="97"/>
  <c r="D32" i="97"/>
  <c r="E31" i="97"/>
  <c r="D31" i="97"/>
  <c r="E30" i="97"/>
  <c r="D30" i="97"/>
  <c r="F30" i="97" s="1"/>
  <c r="E29" i="97"/>
  <c r="D29" i="97"/>
  <c r="E28" i="97"/>
  <c r="D28" i="97"/>
  <c r="E27" i="97"/>
  <c r="D27" i="97"/>
  <c r="E26" i="97"/>
  <c r="D26" i="97"/>
  <c r="F26" i="97" s="1"/>
  <c r="E25" i="97"/>
  <c r="D25" i="97"/>
  <c r="E24" i="97"/>
  <c r="D24" i="97"/>
  <c r="E23" i="97"/>
  <c r="D23" i="97"/>
  <c r="E22" i="97"/>
  <c r="D22" i="97"/>
  <c r="D21" i="97"/>
  <c r="E20" i="97"/>
  <c r="D20" i="97"/>
  <c r="E19" i="97"/>
  <c r="D19" i="97"/>
  <c r="E18" i="97"/>
  <c r="D18" i="97"/>
  <c r="E17" i="97"/>
  <c r="D17" i="97"/>
  <c r="E16" i="97"/>
  <c r="D16" i="97"/>
  <c r="E15" i="97"/>
  <c r="D15" i="97"/>
  <c r="E14" i="97"/>
  <c r="D14" i="97"/>
  <c r="E13" i="97"/>
  <c r="D13" i="97"/>
  <c r="E12" i="97"/>
  <c r="D12" i="97"/>
  <c r="E11" i="97"/>
  <c r="D11" i="97"/>
  <c r="E10" i="97"/>
  <c r="D10" i="97"/>
  <c r="E9" i="97"/>
  <c r="D9" i="97"/>
  <c r="E8" i="97"/>
  <c r="D8" i="97"/>
  <c r="G8" i="97" s="1"/>
  <c r="E7" i="97"/>
  <c r="D7" i="97"/>
  <c r="E6" i="97"/>
  <c r="D6" i="97"/>
  <c r="E5" i="97"/>
  <c r="D5" i="97"/>
  <c r="E4" i="97"/>
  <c r="D4" i="97"/>
  <c r="G18" i="97" l="1"/>
  <c r="G10" i="97"/>
  <c r="G9" i="97"/>
  <c r="G31" i="97"/>
  <c r="F35" i="97"/>
  <c r="F39" i="97"/>
  <c r="F51" i="97"/>
  <c r="F29" i="97"/>
  <c r="F37" i="97"/>
  <c r="F49" i="97"/>
  <c r="F25" i="97"/>
  <c r="G6" i="97"/>
  <c r="F24" i="97"/>
  <c r="F28" i="97"/>
  <c r="G12" i="97"/>
  <c r="G40" i="97"/>
  <c r="G5" i="97"/>
  <c r="G22" i="97"/>
  <c r="F23" i="97"/>
  <c r="G42" i="97"/>
  <c r="G44" i="97"/>
  <c r="G45" i="97"/>
  <c r="G46" i="97"/>
  <c r="F41" i="97"/>
  <c r="G15" i="97"/>
  <c r="F47" i="97"/>
  <c r="F48" i="97"/>
  <c r="G17" i="97"/>
  <c r="F50" i="97"/>
  <c r="G19" i="97"/>
  <c r="F33" i="97"/>
  <c r="G14" i="97"/>
  <c r="F38" i="97"/>
  <c r="F36" i="97"/>
  <c r="G30" i="97"/>
  <c r="G29" i="97"/>
  <c r="G28" i="97"/>
  <c r="F34" i="97"/>
  <c r="F46" i="97"/>
  <c r="F45" i="97"/>
  <c r="G11" i="97"/>
  <c r="F27" i="97"/>
  <c r="G43" i="97"/>
  <c r="F44" i="97"/>
  <c r="G33" i="97"/>
  <c r="G39" i="97"/>
  <c r="G27" i="97"/>
  <c r="G38" i="97"/>
  <c r="F43" i="97"/>
  <c r="F22" i="97"/>
  <c r="G26" i="97"/>
  <c r="G37" i="97"/>
  <c r="F42" i="97"/>
  <c r="F31" i="97"/>
  <c r="G25" i="97"/>
  <c r="G36" i="97"/>
  <c r="G41" i="97"/>
  <c r="G24" i="97"/>
  <c r="G35" i="97"/>
  <c r="G51" i="97"/>
  <c r="G23" i="97"/>
  <c r="G50" i="97"/>
  <c r="F40" i="97"/>
  <c r="G49" i="97"/>
  <c r="G48" i="97"/>
  <c r="G47" i="97"/>
  <c r="G16" i="97"/>
  <c r="F12" i="97"/>
  <c r="F14" i="97"/>
  <c r="G7" i="97"/>
  <c r="F19" i="97"/>
  <c r="F11" i="97"/>
  <c r="F10" i="97"/>
  <c r="F18" i="97"/>
  <c r="F9" i="97"/>
  <c r="F17" i="97"/>
  <c r="F8" i="97"/>
  <c r="F16" i="97"/>
  <c r="F7" i="97"/>
  <c r="F15" i="97"/>
  <c r="F6" i="97"/>
  <c r="F5" i="97"/>
  <c r="C32" i="97" l="1" a="1"/>
  <c r="C32" i="97" s="1"/>
  <c r="C21" i="97" a="1"/>
  <c r="C21" i="97" s="1"/>
  <c r="C20" i="97"/>
  <c r="C13" i="97" a="1"/>
  <c r="C13" i="97" s="1"/>
  <c r="C4" i="97" a="1"/>
  <c r="C4" i="97" s="1"/>
  <c r="G4" i="97" l="1"/>
  <c r="F4" i="97"/>
  <c r="G13" i="97"/>
  <c r="F13" i="97"/>
  <c r="F20" i="97"/>
  <c r="G20" i="97"/>
  <c r="G21" i="97"/>
  <c r="F21" i="97"/>
  <c r="G32" i="97"/>
  <c r="F32" i="9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<sst xmlns="http://schemas.openxmlformats.org/spreadsheetml/2006/main" count="341" uniqueCount="149">
  <si>
    <t>標準偏差</t>
    <rPh sb="0" eb="2">
      <t>ヒョウジュン</t>
    </rPh>
    <rPh sb="2" eb="4">
      <t>ヘンサ</t>
    </rPh>
    <phoneticPr fontId="1"/>
  </si>
  <si>
    <t>仕事の資源（作業レベル）</t>
  </si>
  <si>
    <t>1–4</t>
  </si>
  <si>
    <t>仕事の資源（事業場レベル）</t>
    <rPh sb="6" eb="8">
      <t>ジギョウ</t>
    </rPh>
    <rPh sb="8" eb="9">
      <t>バ</t>
    </rPh>
    <phoneticPr fontId="1"/>
  </si>
  <si>
    <t>仕事の負担</t>
    <rPh sb="3" eb="5">
      <t>フタン</t>
    </rPh>
    <phoneticPr fontId="1"/>
  </si>
  <si>
    <t xml:space="preserve"> 心理的な仕事の負担（量）</t>
    <phoneticPr fontId="1"/>
  </si>
  <si>
    <t xml:space="preserve"> 心理的な仕事の負担（質）</t>
    <phoneticPr fontId="1"/>
  </si>
  <si>
    <t xml:space="preserve"> 自覚的な身体的負担度</t>
    <phoneticPr fontId="1"/>
  </si>
  <si>
    <t xml:space="preserve"> 職場の対人関係でのストレス</t>
    <phoneticPr fontId="1"/>
  </si>
  <si>
    <t xml:space="preserve"> 職場環境によるストレス</t>
    <phoneticPr fontId="1"/>
  </si>
  <si>
    <t xml:space="preserve"> 情緒的負担*</t>
    <phoneticPr fontId="1"/>
  </si>
  <si>
    <t xml:space="preserve"> 役割葛藤*</t>
    <phoneticPr fontId="1"/>
  </si>
  <si>
    <t xml:space="preserve"> ワーク・セルフ・バランス（N）*</t>
    <phoneticPr fontId="1"/>
  </si>
  <si>
    <t xml:space="preserve"> 仕事のコントロール度</t>
    <phoneticPr fontId="1"/>
  </si>
  <si>
    <t xml:space="preserve"> 技能の活用度</t>
    <phoneticPr fontId="1"/>
  </si>
  <si>
    <t xml:space="preserve"> 仕事の適性度</t>
    <phoneticPr fontId="1"/>
  </si>
  <si>
    <t xml:space="preserve"> 役割明確さ*</t>
    <phoneticPr fontId="1"/>
  </si>
  <si>
    <t xml:space="preserve"> 成長の機会*</t>
    <phoneticPr fontId="1"/>
  </si>
  <si>
    <t>仕事の資源（部署レベル）†</t>
    <phoneticPr fontId="1"/>
  </si>
  <si>
    <t>仕事の資源（部署レベル）‡</t>
    <rPh sb="0" eb="2">
      <t>シゴト</t>
    </rPh>
    <rPh sb="3" eb="5">
      <t>シゲン</t>
    </rPh>
    <rPh sb="6" eb="8">
      <t>ブショ</t>
    </rPh>
    <phoneticPr fontId="1"/>
  </si>
  <si>
    <t xml:space="preserve"> 上司からのサポート</t>
    <phoneticPr fontId="1"/>
  </si>
  <si>
    <t xml:space="preserve"> 同僚からのサポート</t>
    <phoneticPr fontId="1"/>
  </si>
  <si>
    <t xml:space="preserve"> 家族・友人からのサポート</t>
    <phoneticPr fontId="1"/>
  </si>
  <si>
    <t xml:space="preserve"> 経済・地位報酬*</t>
    <phoneticPr fontId="1"/>
  </si>
  <si>
    <t xml:space="preserve"> 尊重報酬*</t>
    <phoneticPr fontId="1"/>
  </si>
  <si>
    <t xml:space="preserve"> 安定報酬*</t>
    <phoneticPr fontId="1"/>
  </si>
  <si>
    <t xml:space="preserve"> 上司のリーダーシップ*</t>
    <phoneticPr fontId="1"/>
  </si>
  <si>
    <t xml:space="preserve"> 上司の公正な態度*</t>
    <phoneticPr fontId="1"/>
  </si>
  <si>
    <t xml:space="preserve"> ほめてもらえる職場*</t>
    <phoneticPr fontId="1"/>
  </si>
  <si>
    <t xml:space="preserve"> 失敗を認める職場*</t>
    <phoneticPr fontId="1"/>
  </si>
  <si>
    <t xml:space="preserve"> 経営層との信頼関係*</t>
    <phoneticPr fontId="1"/>
  </si>
  <si>
    <t xml:space="preserve"> 変化への対応*</t>
    <phoneticPr fontId="1"/>
  </si>
  <si>
    <t xml:space="preserve"> 個人の尊重*</t>
    <phoneticPr fontId="1"/>
  </si>
  <si>
    <t xml:space="preserve"> 公正な人事評価*</t>
    <phoneticPr fontId="1"/>
  </si>
  <si>
    <t xml:space="preserve"> 多様な労働者への対応*</t>
    <phoneticPr fontId="1"/>
  </si>
  <si>
    <t xml:space="preserve"> キャリア形成*</t>
    <phoneticPr fontId="1"/>
  </si>
  <si>
    <t xml:space="preserve"> ワーク・セルフ・バランス（P）*</t>
    <phoneticPr fontId="1"/>
  </si>
  <si>
    <t>アウトカム（心理的ストレス反応）§</t>
    <phoneticPr fontId="1"/>
  </si>
  <si>
    <t xml:space="preserve"> 活気</t>
    <phoneticPr fontId="1"/>
  </si>
  <si>
    <t xml:space="preserve"> イライラ感</t>
    <phoneticPr fontId="1"/>
  </si>
  <si>
    <t xml:space="preserve"> 疲労感</t>
    <phoneticPr fontId="1"/>
  </si>
  <si>
    <t xml:space="preserve"> 不安感</t>
    <phoneticPr fontId="1"/>
  </si>
  <si>
    <t xml:space="preserve"> 抑うつ感</t>
    <phoneticPr fontId="1"/>
  </si>
  <si>
    <t xml:space="preserve"> 身体愁訴</t>
    <phoneticPr fontId="1"/>
  </si>
  <si>
    <t xml:space="preserve"> 仕事の満足度</t>
    <rPh sb="1" eb="3">
      <t>シゴト</t>
    </rPh>
    <rPh sb="4" eb="7">
      <t>マンゾクド</t>
    </rPh>
    <phoneticPr fontId="1"/>
  </si>
  <si>
    <t xml:space="preserve"> 職場のハラスメント*</t>
    <phoneticPr fontId="1"/>
  </si>
  <si>
    <t xml:space="preserve"> 職場の一体感*</t>
    <phoneticPr fontId="1"/>
  </si>
  <si>
    <t xml:space="preserve"> ワーク・エンゲイジメント*</t>
    <phoneticPr fontId="1"/>
  </si>
  <si>
    <t xml:space="preserve"> 働きがい（仕事の意義）</t>
    <rPh sb="6" eb="8">
      <t>シゴト</t>
    </rPh>
    <rPh sb="9" eb="11">
      <t>イギ</t>
    </rPh>
    <phoneticPr fontId="1"/>
  </si>
  <si>
    <t>尺度名</t>
    <rPh sb="0" eb="3">
      <t>シャクドメイ</t>
    </rPh>
    <phoneticPr fontId="1"/>
  </si>
  <si>
    <t>得点範囲</t>
    <rPh sb="0" eb="4">
      <t>トクテンハンイ</t>
    </rPh>
    <phoneticPr fontId="1"/>
  </si>
  <si>
    <t>職場平均値</t>
  </si>
  <si>
    <t>偏差値変換値</t>
    <phoneticPr fontId="1"/>
  </si>
  <si>
    <t>効果量変換値</t>
    <phoneticPr fontId="1"/>
  </si>
  <si>
    <t>全体</t>
  </si>
  <si>
    <t>男性</t>
  </si>
  <si>
    <t>女性</t>
  </si>
  <si>
    <t>10代</t>
  </si>
  <si>
    <t>20代</t>
  </si>
  <si>
    <t>30代</t>
  </si>
  <si>
    <t>40代</t>
  </si>
  <si>
    <t>50代</t>
  </si>
  <si>
    <t>60代以上</t>
  </si>
  <si>
    <t>農林水産業</t>
  </si>
  <si>
    <t>建設業</t>
  </si>
  <si>
    <t>製造業</t>
  </si>
  <si>
    <t>電気・ガス・熱供給・水道業</t>
  </si>
  <si>
    <t>情報通信業</t>
  </si>
  <si>
    <t>運輸・郵便業</t>
  </si>
  <si>
    <t>卸売・小売業</t>
  </si>
  <si>
    <t>金融・保険業</t>
  </si>
  <si>
    <t>不動産・物品賃貸業</t>
  </si>
  <si>
    <t>教育・学習支援業</t>
  </si>
  <si>
    <t>医療・福祉</t>
  </si>
  <si>
    <t>サービス業</t>
  </si>
  <si>
    <t>公務</t>
  </si>
  <si>
    <t>事務職</t>
  </si>
  <si>
    <t>営業/販売/接客職</t>
  </si>
  <si>
    <t>専門/技術/研究職</t>
  </si>
  <si>
    <t>製造/運輸/通信/生産/サービス職</t>
  </si>
  <si>
    <t>経営者/役員</t>
  </si>
  <si>
    <t>管理職（部長・課長）</t>
  </si>
  <si>
    <t>主任/一般職</t>
  </si>
  <si>
    <t>正社員</t>
  </si>
  <si>
    <t>契約社員/嘱託社員</t>
  </si>
  <si>
    <t>パート/アルバイト</t>
  </si>
  <si>
    <t>派遣社員</t>
  </si>
  <si>
    <t>一般</t>
  </si>
  <si>
    <t>裁量</t>
  </si>
  <si>
    <t>フレックス</t>
  </si>
  <si>
    <t>交代制（深夜なし）</t>
  </si>
  <si>
    <t>交代制（深夜あり）</t>
  </si>
  <si>
    <t>仕事の負担</t>
  </si>
  <si>
    <t>心理的な仕事の負担（量）</t>
  </si>
  <si>
    <t>心理的な仕事の負担（質）</t>
  </si>
  <si>
    <t>自覚的な身体的負担度</t>
  </si>
  <si>
    <t>職場の対人関係でのストレス</t>
  </si>
  <si>
    <t>職場環境によるストレス</t>
  </si>
  <si>
    <t>情緒的負担</t>
  </si>
  <si>
    <t>役割葛藤</t>
  </si>
  <si>
    <t>ワーク・セルフ・バランス（N）</t>
  </si>
  <si>
    <t>仕事のコントロール度</t>
  </si>
  <si>
    <t>技能の活用度</t>
  </si>
  <si>
    <t>仕事の適性度</t>
  </si>
  <si>
    <t>働きがい（仕事の意義）</t>
  </si>
  <si>
    <t>役割明確さ</t>
  </si>
  <si>
    <t>成長の機会</t>
  </si>
  <si>
    <t>仕事の資源（部署レベル）</t>
  </si>
  <si>
    <t>上司からのサポート</t>
  </si>
  <si>
    <t>同僚からのサポート</t>
  </si>
  <si>
    <t>家族・友人からのサポート</t>
  </si>
  <si>
    <t>経済・地位報酬</t>
  </si>
  <si>
    <t>尊重報酬</t>
  </si>
  <si>
    <t>安定報酬</t>
  </si>
  <si>
    <t>上司のリーダーシップ</t>
  </si>
  <si>
    <t>上司の公正な態度</t>
  </si>
  <si>
    <t>ほめてもらえる職場</t>
  </si>
  <si>
    <t>失敗を認める職場</t>
  </si>
  <si>
    <t>仕事の資源（事業場レベル）</t>
  </si>
  <si>
    <t>経営層との信頼関係</t>
  </si>
  <si>
    <t>変化への対応</t>
  </si>
  <si>
    <t>個人の尊重</t>
  </si>
  <si>
    <t>公正な人事評価</t>
  </si>
  <si>
    <t>多様な労働者への対応</t>
  </si>
  <si>
    <t>キャリア形成</t>
  </si>
  <si>
    <t>ワーク・セルフ・バランス（P）</t>
  </si>
  <si>
    <t>アウトカム（心理的ストレス反応）</t>
  </si>
  <si>
    <t>活気</t>
  </si>
  <si>
    <t>イライラ感</t>
  </si>
  <si>
    <t>疲労感</t>
  </si>
  <si>
    <t>不安感</t>
  </si>
  <si>
    <t>抑うつ感</t>
  </si>
  <si>
    <t>身体愁訴</t>
  </si>
  <si>
    <t>仕事の満足度</t>
  </si>
  <si>
    <t>職場のハラスメント</t>
  </si>
  <si>
    <t>ワーク・エンゲイジメント</t>
  </si>
  <si>
    <t>職場の一体感</t>
  </si>
  <si>
    <t>属性</t>
    <rPh sb="0" eb="2">
      <t>ゾクセイ</t>
    </rPh>
    <phoneticPr fontId="1"/>
  </si>
  <si>
    <t>平均値</t>
    <rPh sb="0" eb="3">
      <t>ヘイキンチ</t>
    </rPh>
    <phoneticPr fontId="1"/>
  </si>
  <si>
    <t>その他の性別</t>
    <rPh sb="4" eb="6">
      <t>セイベツ</t>
    </rPh>
    <phoneticPr fontId="1"/>
  </si>
  <si>
    <t>その他の業種</t>
    <rPh sb="4" eb="6">
      <t>ギョウシュ</t>
    </rPh>
    <phoneticPr fontId="1"/>
  </si>
  <si>
    <t>新職業性ストレス簡易調査票（80項目版）偏差値・効果量変換値 自動計算表</t>
    <phoneticPr fontId="1"/>
  </si>
  <si>
    <t>全国平均値</t>
    <rPh sb="0" eb="5">
      <t>ゼンコクヘイキンチ</t>
    </rPh>
    <phoneticPr fontId="1"/>
  </si>
  <si>
    <t>全国標準偏差</t>
    <rPh sb="0" eb="2">
      <t>ゼンコク</t>
    </rPh>
    <rPh sb="2" eb="6">
      <t>ヒョウジュンヘンサ</t>
    </rPh>
    <phoneticPr fontId="1"/>
  </si>
  <si>
    <t>←セルを選択するとプルダウンが出ます。表示したい属性を選択してください。</t>
    <rPh sb="4" eb="6">
      <t>センタク</t>
    </rPh>
    <rPh sb="9" eb="10">
      <t>デ</t>
    </rPh>
    <rPh sb="13" eb="15">
      <t>ヒョウジ</t>
    </rPh>
    <rPh sb="18" eb="20">
      <t>ゾクセイ</t>
    </rPh>
    <rPh sb="21" eb="23">
      <t>センタク</t>
    </rPh>
    <phoneticPr fontId="1"/>
  </si>
  <si>
    <t>　　↓水色に網掛けしたセルに職場の平均値を入力してください。</t>
    <rPh sb="3" eb="5">
      <t>ミズイロ</t>
    </rPh>
    <rPh sb="5" eb="7">
      <t>アミカ</t>
    </rPh>
    <rPh sb="13" eb="15">
      <t>ショクバ</t>
    </rPh>
    <rPh sb="16" eb="19">
      <t>ヘイキンチ</t>
    </rPh>
    <rPh sb="20" eb="22">
      <t>ニュウリョク</t>
    </rPh>
    <phoneticPr fontId="1"/>
  </si>
  <si>
    <t xml:space="preserve"> 家庭の満足度</t>
    <rPh sb="1" eb="3">
      <t>カテイ</t>
    </rPh>
    <rPh sb="4" eb="7">
      <t>マンゾクド</t>
    </rPh>
    <phoneticPr fontId="1"/>
  </si>
  <si>
    <t>家庭の満足度</t>
    <rPh sb="0" eb="2">
      <t>カテイ</t>
    </rPh>
    <phoneticPr fontId="1"/>
  </si>
  <si>
    <r>
      <t>* 80項目版で追加された尺度。† 家族・友人からのサポートを除く。‡ 家族・友人からのサポートを含む。§ 活気、イライラ感（逆転値）、疲労感（逆転値）、不安感（逆転値）、抑うつ感（逆転値）の</t>
    </r>
    <r>
      <rPr>
        <b/>
        <u/>
        <sz val="11"/>
        <color theme="1"/>
        <rFont val="游ゴシック"/>
        <family val="3"/>
        <charset val="128"/>
        <scheme val="minor"/>
      </rPr>
      <t>項目平均値</t>
    </r>
    <r>
      <rPr>
        <b/>
        <sz val="11"/>
        <color theme="1"/>
        <rFont val="游ゴシック"/>
        <family val="3"/>
        <charset val="128"/>
        <scheme val="minor"/>
      </rPr>
      <t>（</t>
    </r>
    <r>
      <rPr>
        <b/>
        <u/>
        <sz val="11"/>
        <color theme="1"/>
        <rFont val="游ゴシック"/>
        <family val="3"/>
        <charset val="128"/>
        <scheme val="minor"/>
      </rPr>
      <t>尺度平均値ではありません</t>
    </r>
    <r>
      <rPr>
        <b/>
        <sz val="11"/>
        <color theme="1"/>
        <rFont val="游ゴシック"/>
        <family val="3"/>
        <charset val="128"/>
        <scheme val="minor"/>
      </rPr>
      <t>ので、自動計算機能は付いておりません。各自で計算の上、職場平均値を入力してください）。</t>
    </r>
    <rPh sb="63" eb="65">
      <t>ギャクテン</t>
    </rPh>
    <rPh sb="65" eb="66">
      <t>アタイ</t>
    </rPh>
    <rPh sb="102" eb="104">
      <t>シャクド</t>
    </rPh>
    <rPh sb="104" eb="107">
      <t>ヘイキンチ</t>
    </rPh>
    <rPh sb="117" eb="119">
      <t>ジドウ</t>
    </rPh>
    <rPh sb="119" eb="121">
      <t>ケイサン</t>
    </rPh>
    <rPh sb="121" eb="123">
      <t>キノウ</t>
    </rPh>
    <rPh sb="124" eb="125">
      <t>ツ</t>
    </rPh>
    <rPh sb="133" eb="135">
      <t>カクジ</t>
    </rPh>
    <rPh sb="136" eb="138">
      <t>ケイサン</t>
    </rPh>
    <rPh sb="139" eb="140">
      <t>ウエ</t>
    </rPh>
    <rPh sb="141" eb="143">
      <t>ショクバ</t>
    </rPh>
    <rPh sb="143" eb="146">
      <t>ヘイキンチ</t>
    </rPh>
    <rPh sb="147" eb="14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</si>
</sst>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Arial"/>
      <family val="2"/>
    </font>
    <font>
      <sz val="11"/>
      <name val="游ゴシック"/>
      <family val="3"/>
      <charset val="128"/>
      <scheme val="minor"/>
    </font>
    <font>
      <b/>
      <sz val="11"/>
      <color rgb="FFCC0000"/>
      <name val="游ゴシック"/>
      <family val="3"/>
      <charset val="128"/>
      <scheme val="minor"/>
    </font>
    <font>
      <b/>
      <sz val="11"/>
      <color rgb="FF0000CC"/>
      <name val="游ゴシック"/>
      <family val="3"/>
      <charset val="128"/>
      <scheme val="minor"/>
    </font>
    <font>
      <b/>
      <sz val="11"/>
      <color rgb="FFFFFFCC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/>
  </cellStyleXfs>
  <cellXfs count="39">
    <xf numFmtId="0" fontId="0" fillId="0" borderId="0" xfId="0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0" fontId="3" fillId="0" borderId="0" xfId="0" applyFo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7" fillId="3" borderId="4" xfId="2" applyNumberFormat="1" applyFont="1" applyFill="1" applyBorder="1" applyAlignment="1">
      <alignment horizontal="center" vertical="center"/>
    </xf>
    <xf numFmtId="2" fontId="7" fillId="3" borderId="9" xfId="2" applyNumberFormat="1" applyFont="1" applyFill="1" applyBorder="1" applyAlignment="1">
      <alignment horizontal="center" vertical="center"/>
    </xf>
    <xf numFmtId="2" fontId="7" fillId="3" borderId="5" xfId="2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2" fontId="6" fillId="0" borderId="1" xfId="2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2" fontId="4" fillId="4" borderId="6" xfId="1" applyNumberFormat="1" applyFont="1" applyFill="1" applyBorder="1" applyAlignment="1" applyProtection="1">
      <alignment horizontal="center" vertical="center"/>
      <protection locked="0"/>
    </xf>
    <xf numFmtId="2" fontId="4" fillId="4" borderId="7" xfId="1" applyNumberFormat="1" applyFont="1" applyFill="1" applyBorder="1" applyAlignment="1" applyProtection="1">
      <alignment horizontal="center" vertical="center"/>
      <protection locked="0"/>
    </xf>
    <xf numFmtId="2" fontId="4" fillId="4" borderId="8" xfId="1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</cellXfs>
  <cellStyles count="3">
    <cellStyle name="標準" xfId="0" builtinId="0"/>
    <cellStyle name="標準_記述" xfId="1" xr:uid="{9A11AF50-0438-4E9A-AEB2-EE5925F65D88}"/>
    <cellStyle name="標準_記述_1" xfId="2" xr:uid="{58610A00-3AB4-4644-B3F9-A20F03E4CBBD}"/>
  </cellStyles>
  <dxfs count="0"/>
  <tableStyles count="0" defaultTableStyle="TableStyleMedium2" defaultPivotStyle="PivotStyleLight16"/>
  <colors>
    <mruColors>
      <color rgb="FFFFFFCC"/>
      <color rgb="FFCCFFCC"/>
      <color rgb="FFFF99FF"/>
      <color rgb="FFCC0000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DE3A-9884-493C-B970-D1D0E5D1B4FE}">
  <dimension ref="A1:H53"/>
  <sheetViews>
    <sheetView tabSelected="1" view="pageBreakPreview" zoomScale="70" zoomScaleNormal="100" zoomScaleSheetLayoutView="70" workbookViewId="0">
      <selection activeCell="F1" sqref="F1:G1"/>
    </sheetView>
  </sheetViews>
  <sheetFormatPr defaultRowHeight="18.75" x14ac:dyDescent="0.4"/>
  <cols>
    <col min="1" max="1" width="36.25" customWidth="1"/>
    <col min="2" max="5" width="12.5" customWidth="1"/>
    <col min="6" max="7" width="20" customWidth="1"/>
    <col min="8" max="9" width="9" customWidth="1"/>
  </cols>
  <sheetData>
    <row r="1" spans="1:8" ht="22.5" customHeight="1" thickBot="1" x14ac:dyDescent="0.45">
      <c r="A1" s="7" t="s">
        <v>141</v>
      </c>
      <c r="F1" s="36" t="s">
        <v>54</v>
      </c>
      <c r="G1" s="37"/>
      <c r="H1" s="31" t="s">
        <v>144</v>
      </c>
    </row>
    <row r="2" spans="1:8" ht="22.5" customHeight="1" x14ac:dyDescent="0.4">
      <c r="C2" s="4" t="s">
        <v>145</v>
      </c>
    </row>
    <row r="3" spans="1:8" ht="21.75" customHeight="1" x14ac:dyDescent="0.4">
      <c r="A3" s="1" t="s">
        <v>49</v>
      </c>
      <c r="B3" s="2" t="s">
        <v>50</v>
      </c>
      <c r="C3" s="22" t="s">
        <v>51</v>
      </c>
      <c r="D3" s="3" t="s">
        <v>142</v>
      </c>
      <c r="E3" s="3" t="s">
        <v>143</v>
      </c>
      <c r="F3" s="3" t="s">
        <v>52</v>
      </c>
      <c r="G3" s="3" t="s">
        <v>53</v>
      </c>
    </row>
    <row r="4" spans="1:8" ht="22.5" customHeight="1" thickBot="1" x14ac:dyDescent="0.45">
      <c r="A4" s="6" t="s">
        <v>4</v>
      </c>
      <c r="B4" s="23" t="s">
        <v>2</v>
      </c>
      <c r="C4" s="11" t="str" cm="1">
        <f t="array" ref="C4">IF(AND(SUMPRODUCT(--ISNUMBER(C5:C12))=8,MIN(C5:C12)&gt;=1,MAX(C5:C12)&lt;=4),AVERAGE(C5:C12),"ー")</f>
        <v>ー</v>
      </c>
      <c r="D4" s="26">
        <f>VLOOKUP(F1,DATA!$A$3:$CS$42,2,FALSE)</f>
        <v>2.6137366510303495</v>
      </c>
      <c r="E4" s="26">
        <f>VLOOKUP(F1,DATA!$A$3:$CS$42,50,FALSE)</f>
        <v>0.47632803440370719</v>
      </c>
      <c r="F4" s="8" t="str">
        <f>IF(C4="ー","ー",50+10*(C4-D4)/E4)</f>
        <v>ー</v>
      </c>
      <c r="G4" s="10" t="str">
        <f>IF(C4="ー","ー",(C4-D4)/E4)</f>
        <v>ー</v>
      </c>
    </row>
    <row r="5" spans="1:8" ht="22.5" customHeight="1" x14ac:dyDescent="0.4">
      <c r="A5" s="5" t="s">
        <v>5</v>
      </c>
      <c r="B5" s="24" t="s">
        <v>2</v>
      </c>
      <c r="C5" s="32"/>
      <c r="D5" s="29">
        <f>VLOOKUP(F1,DATA!$A$3:$CS$42,3,FALSE)</f>
        <v>2.1301151289476508</v>
      </c>
      <c r="E5" s="27">
        <f>VLOOKUP(F1,DATA!$A$3:$CS$42,51,FALSE)</f>
        <v>0.69805832282281977</v>
      </c>
      <c r="F5" s="28" t="str">
        <f t="shared" ref="F5:F12" si="0">IF(C5="","ー",IF(AND(C5&gt;=1,C5&lt;=4),50+10*(C5-D5)/E5,"Error"))</f>
        <v>ー</v>
      </c>
      <c r="G5" s="9" t="str">
        <f t="shared" ref="G5:G12" si="1">IF(C5="","ー",IF(AND(C5&gt;=1,C5&lt;=4),(C5-D5)/E5,"Error"))</f>
        <v>ー</v>
      </c>
    </row>
    <row r="6" spans="1:8" ht="22.5" customHeight="1" x14ac:dyDescent="0.4">
      <c r="A6" s="5" t="s">
        <v>6</v>
      </c>
      <c r="B6" s="24" t="s">
        <v>2</v>
      </c>
      <c r="C6" s="33"/>
      <c r="D6" s="29">
        <f>VLOOKUP(F1,DATA!$A$3:$CS$42,4,FALSE)</f>
        <v>2.0547181048522614</v>
      </c>
      <c r="E6" s="27">
        <f>VLOOKUP(F1,DATA!$A$3:$CS$42,52,FALSE)</f>
        <v>0.60977378458120035</v>
      </c>
      <c r="F6" s="28" t="str">
        <f t="shared" si="0"/>
        <v>ー</v>
      </c>
      <c r="G6" s="9" t="str">
        <f t="shared" si="1"/>
        <v>ー</v>
      </c>
    </row>
    <row r="7" spans="1:8" ht="22.5" customHeight="1" x14ac:dyDescent="0.4">
      <c r="A7" s="5" t="s">
        <v>7</v>
      </c>
      <c r="B7" s="24" t="s">
        <v>2</v>
      </c>
      <c r="C7" s="33"/>
      <c r="D7" s="29">
        <f>VLOOKUP(F1,DATA!$A$3:$CS$42,5,FALSE)</f>
        <v>2.8767410703926553</v>
      </c>
      <c r="E7" s="27">
        <f>VLOOKUP(F1,DATA!$A$3:$CS$42,53,FALSE)</f>
        <v>0.99196372414178213</v>
      </c>
      <c r="F7" s="28" t="str">
        <f t="shared" si="0"/>
        <v>ー</v>
      </c>
      <c r="G7" s="9" t="str">
        <f t="shared" si="1"/>
        <v>ー</v>
      </c>
    </row>
    <row r="8" spans="1:8" ht="22.5" customHeight="1" x14ac:dyDescent="0.4">
      <c r="A8" s="5" t="s">
        <v>8</v>
      </c>
      <c r="B8" s="24" t="s">
        <v>2</v>
      </c>
      <c r="C8" s="33"/>
      <c r="D8" s="29">
        <f>VLOOKUP(F1,DATA!$A$3:$CS$42,6,FALSE)</f>
        <v>2.8986498066530264</v>
      </c>
      <c r="E8" s="27">
        <f>VLOOKUP(F1,DATA!$A$3:$CS$42,54,FALSE)</f>
        <v>0.6147215056124512</v>
      </c>
      <c r="F8" s="28" t="str">
        <f t="shared" si="0"/>
        <v>ー</v>
      </c>
      <c r="G8" s="9" t="str">
        <f t="shared" si="1"/>
        <v>ー</v>
      </c>
    </row>
    <row r="9" spans="1:8" ht="22.5" customHeight="1" x14ac:dyDescent="0.4">
      <c r="A9" s="5" t="s">
        <v>9</v>
      </c>
      <c r="B9" s="24" t="s">
        <v>2</v>
      </c>
      <c r="C9" s="33"/>
      <c r="D9" s="29">
        <f>VLOOKUP(F1,DATA!$A$3:$CS$42,7,FALSE)</f>
        <v>2.9276490221916074</v>
      </c>
      <c r="E9" s="27">
        <f>VLOOKUP(F1,DATA!$A$3:$CS$42,55,FALSE)</f>
        <v>0.91040721625120113</v>
      </c>
      <c r="F9" s="28" t="str">
        <f t="shared" si="0"/>
        <v>ー</v>
      </c>
      <c r="G9" s="9" t="str">
        <f t="shared" si="1"/>
        <v>ー</v>
      </c>
    </row>
    <row r="10" spans="1:8" ht="22.5" customHeight="1" x14ac:dyDescent="0.4">
      <c r="A10" s="5" t="s">
        <v>10</v>
      </c>
      <c r="B10" s="24" t="s">
        <v>2</v>
      </c>
      <c r="C10" s="33"/>
      <c r="D10" s="29">
        <f>VLOOKUP(F1,DATA!$A$3:$CS$42,8,FALSE)</f>
        <v>2.577539535502738</v>
      </c>
      <c r="E10" s="27">
        <f>VLOOKUP(F1,DATA!$A$3:$CS$42,56,FALSE)</f>
        <v>0.86078888003821752</v>
      </c>
      <c r="F10" s="28" t="str">
        <f t="shared" si="0"/>
        <v>ー</v>
      </c>
      <c r="G10" s="9" t="str">
        <f t="shared" si="1"/>
        <v>ー</v>
      </c>
    </row>
    <row r="11" spans="1:8" ht="22.5" customHeight="1" x14ac:dyDescent="0.4">
      <c r="A11" s="5" t="s">
        <v>11</v>
      </c>
      <c r="B11" s="24" t="s">
        <v>2</v>
      </c>
      <c r="C11" s="33"/>
      <c r="D11" s="29">
        <f>VLOOKUP(F1,DATA!$A$3:$CS$42,9,FALSE)</f>
        <v>2.6630716603506714</v>
      </c>
      <c r="E11" s="27">
        <f>VLOOKUP(F1,DATA!$A$3:$CS$42,57,FALSE)</f>
        <v>0.85677407433729358</v>
      </c>
      <c r="F11" s="28" t="str">
        <f t="shared" si="0"/>
        <v>ー</v>
      </c>
      <c r="G11" s="9" t="str">
        <f t="shared" si="1"/>
        <v>ー</v>
      </c>
    </row>
    <row r="12" spans="1:8" ht="22.5" customHeight="1" thickBot="1" x14ac:dyDescent="0.45">
      <c r="A12" s="5" t="s">
        <v>12</v>
      </c>
      <c r="B12" s="24" t="s">
        <v>2</v>
      </c>
      <c r="C12" s="34"/>
      <c r="D12" s="29">
        <f>VLOOKUP(F1,DATA!$A$3:$CS$42,10,FALSE)</f>
        <v>2.7814088793520817</v>
      </c>
      <c r="E12" s="27">
        <f>VLOOKUP(F1,DATA!$A$3:$CS$42,58,FALSE)</f>
        <v>0.81688141796770442</v>
      </c>
      <c r="F12" s="28" t="str">
        <f t="shared" si="0"/>
        <v>ー</v>
      </c>
      <c r="G12" s="9" t="str">
        <f t="shared" si="1"/>
        <v>ー</v>
      </c>
    </row>
    <row r="13" spans="1:8" ht="22.5" customHeight="1" thickBot="1" x14ac:dyDescent="0.45">
      <c r="A13" s="6" t="s">
        <v>1</v>
      </c>
      <c r="B13" s="23" t="s">
        <v>2</v>
      </c>
      <c r="C13" s="12" t="str" cm="1">
        <f t="array" ref="C13">IF(AND(SUMPRODUCT(--ISNUMBER(C14:C19))=6,MIN(C14:C19)&gt;=1,MAX(C14:C19)&lt;=4),AVERAGE(C14:C19),"ー")</f>
        <v>ー</v>
      </c>
      <c r="D13" s="26">
        <f>VLOOKUP(F1,DATA!$A$3:$CS$42,11,FALSE)</f>
        <v>2.8460590152047165</v>
      </c>
      <c r="E13" s="26">
        <f>VLOOKUP(F1,DATA!$A$3:$CS$42,59,FALSE)</f>
        <v>0.49588482373698967</v>
      </c>
      <c r="F13" s="8" t="str">
        <f>IF(C13="ー","ー",50+10*(C13-D13)/E13)</f>
        <v>ー</v>
      </c>
      <c r="G13" s="10" t="str">
        <f>IF(C13="ー","ー",(C13-D13)/E13)</f>
        <v>ー</v>
      </c>
    </row>
    <row r="14" spans="1:8" ht="22.5" customHeight="1" x14ac:dyDescent="0.4">
      <c r="A14" s="5" t="s">
        <v>13</v>
      </c>
      <c r="B14" s="24" t="s">
        <v>2</v>
      </c>
      <c r="C14" s="32"/>
      <c r="D14" s="29">
        <f>VLOOKUP(F1,DATA!$A$3:$CS$42,12,FALSE)</f>
        <v>2.6373393370874445</v>
      </c>
      <c r="E14" s="27">
        <f>VLOOKUP(F1,DATA!$A$3:$CS$42,60,FALSE)</f>
        <v>0.65257243360484929</v>
      </c>
      <c r="F14" s="28" t="str">
        <f t="shared" ref="F14:F19" si="2">IF(C14="","ー",IF(AND(C14&gt;=1,C14&lt;=4),50+10*(C14-D14)/E14,"Error"))</f>
        <v>ー</v>
      </c>
      <c r="G14" s="9" t="str">
        <f t="shared" ref="G14:G19" si="3">IF(C14="","ー",IF(AND(C14&gt;=1,C14&lt;=4),(C14-D14)/E14,"Error"))</f>
        <v>ー</v>
      </c>
    </row>
    <row r="15" spans="1:8" ht="22.5" customHeight="1" x14ac:dyDescent="0.4">
      <c r="A15" s="5" t="s">
        <v>14</v>
      </c>
      <c r="B15" s="24" t="s">
        <v>2</v>
      </c>
      <c r="C15" s="33"/>
      <c r="D15" s="29">
        <f>VLOOKUP(F1,DATA!$A$3:$CS$42,13,FALSE)</f>
        <v>2.8842457631153997</v>
      </c>
      <c r="E15" s="27">
        <f>VLOOKUP(F1,DATA!$A$3:$CS$42,61,FALSE)</f>
        <v>0.77384051809000975</v>
      </c>
      <c r="F15" s="28" t="str">
        <f t="shared" si="2"/>
        <v>ー</v>
      </c>
      <c r="G15" s="9" t="str">
        <f t="shared" si="3"/>
        <v>ー</v>
      </c>
    </row>
    <row r="16" spans="1:8" ht="22.5" customHeight="1" x14ac:dyDescent="0.4">
      <c r="A16" s="5" t="s">
        <v>15</v>
      </c>
      <c r="B16" s="24" t="s">
        <v>2</v>
      </c>
      <c r="C16" s="33"/>
      <c r="D16" s="29">
        <f>VLOOKUP(F1,DATA!$A$3:$CS$42,14,FALSE)</f>
        <v>2.8497400530762489</v>
      </c>
      <c r="E16" s="27">
        <f>VLOOKUP(F1,DATA!$A$3:$CS$42,62,FALSE)</f>
        <v>0.74125528380266115</v>
      </c>
      <c r="F16" s="28" t="str">
        <f t="shared" si="2"/>
        <v>ー</v>
      </c>
      <c r="G16" s="9" t="str">
        <f t="shared" si="3"/>
        <v>ー</v>
      </c>
    </row>
    <row r="17" spans="1:7" ht="22.5" customHeight="1" x14ac:dyDescent="0.4">
      <c r="A17" s="5" t="s">
        <v>48</v>
      </c>
      <c r="B17" s="24" t="s">
        <v>2</v>
      </c>
      <c r="C17" s="33"/>
      <c r="D17" s="29">
        <f>VLOOKUP(F1,DATA!$A$3:$CS$42,15,FALSE)</f>
        <v>2.836564401743515</v>
      </c>
      <c r="E17" s="27">
        <f>VLOOKUP(F1,DATA!$A$3:$CS$42,63,FALSE)</f>
        <v>0.79521948031844669</v>
      </c>
      <c r="F17" s="28" t="str">
        <f t="shared" si="2"/>
        <v>ー</v>
      </c>
      <c r="G17" s="9" t="str">
        <f t="shared" si="3"/>
        <v>ー</v>
      </c>
    </row>
    <row r="18" spans="1:7" ht="22.5" customHeight="1" x14ac:dyDescent="0.4">
      <c r="A18" s="5" t="s">
        <v>16</v>
      </c>
      <c r="B18" s="24" t="s">
        <v>2</v>
      </c>
      <c r="C18" s="33"/>
      <c r="D18" s="29">
        <f>VLOOKUP(F1,DATA!$A$3:$CS$42,16,FALSE)</f>
        <v>3.1793401732491371</v>
      </c>
      <c r="E18" s="27">
        <f>VLOOKUP(F1,DATA!$A$3:$CS$42,64,FALSE)</f>
        <v>0.64367801371873556</v>
      </c>
      <c r="F18" s="28" t="str">
        <f t="shared" si="2"/>
        <v>ー</v>
      </c>
      <c r="G18" s="9" t="str">
        <f t="shared" si="3"/>
        <v>ー</v>
      </c>
    </row>
    <row r="19" spans="1:7" ht="22.5" customHeight="1" thickBot="1" x14ac:dyDescent="0.45">
      <c r="A19" s="5" t="s">
        <v>17</v>
      </c>
      <c r="B19" s="24" t="s">
        <v>2</v>
      </c>
      <c r="C19" s="34"/>
      <c r="D19" s="29">
        <f>VLOOKUP(F1,DATA!$A$3:$CS$42,17,FALSE)</f>
        <v>2.6891243629561727</v>
      </c>
      <c r="E19" s="27">
        <f>VLOOKUP(F1,DATA!$A$3:$CS$42,65,FALSE)</f>
        <v>0.7764756036940812</v>
      </c>
      <c r="F19" s="28" t="str">
        <f t="shared" si="2"/>
        <v>ー</v>
      </c>
      <c r="G19" s="9" t="str">
        <f t="shared" si="3"/>
        <v>ー</v>
      </c>
    </row>
    <row r="20" spans="1:7" ht="22.5" customHeight="1" x14ac:dyDescent="0.4">
      <c r="A20" s="6" t="s">
        <v>18</v>
      </c>
      <c r="B20" s="23" t="s">
        <v>2</v>
      </c>
      <c r="C20" s="13" t="str">
        <f>IF(AND(ISNUMBER(C22),ISNUMBER(C23),ISNUMBER(C25),ISNUMBER(C26),ISNUMBER(C27),ISNUMBER(C28),ISNUMBER(C29),ISNUMBER(C30),ISNUMBER(C31),MIN(C22,C23,C25:C31)&gt;=1,MAX(C22,C23,C25:C31)&lt;=4),AVERAGE(C22,C23,C25:C31),"ー")</f>
        <v>ー</v>
      </c>
      <c r="D20" s="26">
        <f>VLOOKUP(F1,DATA!$A$3:$CS$42,18,FALSE)</f>
        <v>2.7805541273502068</v>
      </c>
      <c r="E20" s="26">
        <f>VLOOKUP(F1,DATA!$A$3:$CS$42,66,FALSE)</f>
        <v>0.51774527270952353</v>
      </c>
      <c r="F20" s="8" t="str">
        <f>IF(C20="ー","ー",50+10*(C20-D20)/E20)</f>
        <v>ー</v>
      </c>
      <c r="G20" s="10" t="str">
        <f>IF(C20="ー","ー",(C20-D20)/E20)</f>
        <v>ー</v>
      </c>
    </row>
    <row r="21" spans="1:7" ht="22.5" customHeight="1" thickBot="1" x14ac:dyDescent="0.45">
      <c r="A21" s="6" t="s">
        <v>19</v>
      </c>
      <c r="B21" s="23" t="s">
        <v>2</v>
      </c>
      <c r="C21" s="11" t="str" cm="1">
        <f t="array" ref="C21">IF(AND(SUMPRODUCT(--ISNUMBER(C22:C31))=10,MIN(C22:C31)&gt;=1,MAX(C22:C31)&lt;=4),AVERAGE(C22:C31),"ー")</f>
        <v>ー</v>
      </c>
      <c r="D21" s="26">
        <f>VLOOKUP(F1,DATA!$A$3:$CS$42,19,FALSE)</f>
        <v>2.8216381235948611</v>
      </c>
      <c r="E21" s="26">
        <f>VLOOKUP(F1,DATA!$A$3:$CS$42,67,FALSE)</f>
        <v>0.49597127829323556</v>
      </c>
      <c r="F21" s="8" t="str">
        <f>IF(C21="ー","ー",50+10*(C21-D21)/E21)</f>
        <v>ー</v>
      </c>
      <c r="G21" s="10" t="str">
        <f>IF(C21="ー","ー",(C21-D21)/E21)</f>
        <v>ー</v>
      </c>
    </row>
    <row r="22" spans="1:7" ht="22.5" customHeight="1" x14ac:dyDescent="0.4">
      <c r="A22" s="5" t="s">
        <v>20</v>
      </c>
      <c r="B22" s="24" t="s">
        <v>2</v>
      </c>
      <c r="C22" s="32"/>
      <c r="D22" s="29">
        <f>VLOOKUP(F1,DATA!$A$3:$CS$42,20,FALSE)</f>
        <v>2.6050638662173604</v>
      </c>
      <c r="E22" s="27">
        <f>VLOOKUP(F1,DATA!$A$3:$CS$42,68,FALSE)</f>
        <v>0.74460667095265576</v>
      </c>
      <c r="F22" s="28" t="str">
        <f t="shared" ref="F22:F31" si="4">IF(C22="","ー",IF(AND(C22&gt;=1,C22&lt;=4),50+10*(C22-D22)/E22,"Error"))</f>
        <v>ー</v>
      </c>
      <c r="G22" s="9" t="str">
        <f t="shared" ref="G22:G31" si="5">IF(C22="","ー",IF(AND(C22&gt;=1,C22&lt;=4),(C22-D22)/E22,"Error"))</f>
        <v>ー</v>
      </c>
    </row>
    <row r="23" spans="1:7" ht="22.5" customHeight="1" x14ac:dyDescent="0.4">
      <c r="A23" s="5" t="s">
        <v>21</v>
      </c>
      <c r="B23" s="24" t="s">
        <v>2</v>
      </c>
      <c r="C23" s="33"/>
      <c r="D23" s="29">
        <f>VLOOKUP(F1,DATA!$A$3:$CS$42,21,FALSE)</f>
        <v>2.7309992049542759</v>
      </c>
      <c r="E23" s="27">
        <f>VLOOKUP(F1,DATA!$A$3:$CS$42,69,FALSE)</f>
        <v>0.69867809350688082</v>
      </c>
      <c r="F23" s="28" t="str">
        <f t="shared" si="4"/>
        <v>ー</v>
      </c>
      <c r="G23" s="9" t="str">
        <f t="shared" si="5"/>
        <v>ー</v>
      </c>
    </row>
    <row r="24" spans="1:7" ht="22.5" customHeight="1" x14ac:dyDescent="0.4">
      <c r="A24" s="5" t="s">
        <v>22</v>
      </c>
      <c r="B24" s="24" t="s">
        <v>2</v>
      </c>
      <c r="C24" s="33"/>
      <c r="D24" s="29">
        <f>VLOOKUP(F1,DATA!$A$3:$CS$42,22,FALSE)</f>
        <v>3.1913940897948501</v>
      </c>
      <c r="E24" s="27">
        <f>VLOOKUP(F1,DATA!$A$3:$CS$42,70,FALSE)</f>
        <v>0.73735867643939357</v>
      </c>
      <c r="F24" s="28" t="str">
        <f t="shared" si="4"/>
        <v>ー</v>
      </c>
      <c r="G24" s="9" t="str">
        <f t="shared" si="5"/>
        <v>ー</v>
      </c>
    </row>
    <row r="25" spans="1:7" ht="22.5" customHeight="1" x14ac:dyDescent="0.4">
      <c r="A25" s="5" t="s">
        <v>23</v>
      </c>
      <c r="B25" s="24" t="s">
        <v>2</v>
      </c>
      <c r="C25" s="33"/>
      <c r="D25" s="29">
        <f>VLOOKUP(F1,DATA!$A$3:$CS$42,23,FALSE)</f>
        <v>2.6058906647483964</v>
      </c>
      <c r="E25" s="27">
        <f>VLOOKUP(F1,DATA!$A$3:$CS$42,71,FALSE)</f>
        <v>0.82269208508871239</v>
      </c>
      <c r="F25" s="28" t="str">
        <f t="shared" si="4"/>
        <v>ー</v>
      </c>
      <c r="G25" s="9" t="str">
        <f t="shared" si="5"/>
        <v>ー</v>
      </c>
    </row>
    <row r="26" spans="1:7" ht="22.5" customHeight="1" x14ac:dyDescent="0.4">
      <c r="A26" s="5" t="s">
        <v>24</v>
      </c>
      <c r="B26" s="24" t="s">
        <v>2</v>
      </c>
      <c r="C26" s="33"/>
      <c r="D26" s="29">
        <f>VLOOKUP(F1,DATA!$A$3:$CS$42,24,FALSE)</f>
        <v>2.7702550374256947</v>
      </c>
      <c r="E26" s="27">
        <f>VLOOKUP(F1,DATA!$A$3:$CS$42,72,FALSE)</f>
        <v>0.71527910156937868</v>
      </c>
      <c r="F26" s="28" t="str">
        <f t="shared" si="4"/>
        <v>ー</v>
      </c>
      <c r="G26" s="9" t="str">
        <f t="shared" si="5"/>
        <v>ー</v>
      </c>
    </row>
    <row r="27" spans="1:7" ht="22.5" customHeight="1" x14ac:dyDescent="0.4">
      <c r="A27" s="5" t="s">
        <v>25</v>
      </c>
      <c r="B27" s="24" t="s">
        <v>2</v>
      </c>
      <c r="C27" s="33"/>
      <c r="D27" s="29">
        <f>VLOOKUP(F1,DATA!$A$3:$CS$42,25,FALSE)</f>
        <v>2.9853765352866786</v>
      </c>
      <c r="E27" s="27">
        <f>VLOOKUP(F1,DATA!$A$3:$CS$42,73,FALSE)</f>
        <v>0.89581440522645694</v>
      </c>
      <c r="F27" s="28" t="str">
        <f t="shared" si="4"/>
        <v>ー</v>
      </c>
      <c r="G27" s="9" t="str">
        <f t="shared" si="5"/>
        <v>ー</v>
      </c>
    </row>
    <row r="28" spans="1:7" ht="22.5" customHeight="1" x14ac:dyDescent="0.4">
      <c r="A28" s="5" t="s">
        <v>26</v>
      </c>
      <c r="B28" s="24" t="s">
        <v>2</v>
      </c>
      <c r="C28" s="33"/>
      <c r="D28" s="29">
        <f>VLOOKUP(F1,DATA!$A$3:$CS$42,26,FALSE)</f>
        <v>2.7025668613774916</v>
      </c>
      <c r="E28" s="27">
        <f>VLOOKUP(F1,DATA!$A$3:$CS$42,74,FALSE)</f>
        <v>0.78954105677857223</v>
      </c>
      <c r="F28" s="28" t="str">
        <f t="shared" si="4"/>
        <v>ー</v>
      </c>
      <c r="G28" s="9" t="str">
        <f t="shared" si="5"/>
        <v>ー</v>
      </c>
    </row>
    <row r="29" spans="1:7" ht="22.5" customHeight="1" x14ac:dyDescent="0.4">
      <c r="A29" s="5" t="s">
        <v>27</v>
      </c>
      <c r="B29" s="24" t="s">
        <v>2</v>
      </c>
      <c r="C29" s="33"/>
      <c r="D29" s="29">
        <f>VLOOKUP(F1,DATA!$A$3:$CS$42,27,FALSE)</f>
        <v>2.9955570265052698</v>
      </c>
      <c r="E29" s="27">
        <f>VLOOKUP(F1,DATA!$A$3:$CS$42,75,FALSE)</f>
        <v>0.73624392039813735</v>
      </c>
      <c r="F29" s="28" t="str">
        <f t="shared" si="4"/>
        <v>ー</v>
      </c>
      <c r="G29" s="9" t="str">
        <f t="shared" si="5"/>
        <v>ー</v>
      </c>
    </row>
    <row r="30" spans="1:7" ht="22.5" customHeight="1" x14ac:dyDescent="0.4">
      <c r="A30" s="5" t="s">
        <v>28</v>
      </c>
      <c r="B30" s="24" t="s">
        <v>2</v>
      </c>
      <c r="C30" s="33"/>
      <c r="D30" s="29">
        <f>VLOOKUP(F1,DATA!$A$3:$CS$42,28,FALSE)</f>
        <v>2.7812714866863124</v>
      </c>
      <c r="E30" s="27">
        <f>VLOOKUP(F1,DATA!$A$3:$CS$42,76,FALSE)</f>
        <v>0.81208944615943335</v>
      </c>
      <c r="F30" s="28" t="str">
        <f t="shared" si="4"/>
        <v>ー</v>
      </c>
      <c r="G30" s="9" t="str">
        <f t="shared" si="5"/>
        <v>ー</v>
      </c>
    </row>
    <row r="31" spans="1:7" ht="22.5" customHeight="1" thickBot="1" x14ac:dyDescent="0.45">
      <c r="A31" s="5" t="s">
        <v>29</v>
      </c>
      <c r="B31" s="24" t="s">
        <v>2</v>
      </c>
      <c r="C31" s="34"/>
      <c r="D31" s="29">
        <f>VLOOKUP(F1,DATA!$A$3:$CS$42,29,FALSE)</f>
        <v>2.8480064629510542</v>
      </c>
      <c r="E31" s="27">
        <f>VLOOKUP(F1,DATA!$A$3:$CS$42,77,FALSE)</f>
        <v>0.72049471630583894</v>
      </c>
      <c r="F31" s="28" t="str">
        <f t="shared" si="4"/>
        <v>ー</v>
      </c>
      <c r="G31" s="9" t="str">
        <f t="shared" si="5"/>
        <v>ー</v>
      </c>
    </row>
    <row r="32" spans="1:7" ht="22.5" customHeight="1" thickBot="1" x14ac:dyDescent="0.45">
      <c r="A32" s="6" t="s">
        <v>3</v>
      </c>
      <c r="B32" s="23" t="s">
        <v>2</v>
      </c>
      <c r="C32" s="12" t="str" cm="1">
        <f t="array" ref="C32">IF(AND(SUMPRODUCT(--ISNUMBER(C33:C39))=7,MIN(C33:C39)&gt;=1,MAX(C33:C39)&lt;=4),AVERAGE(C33:C39),"ー")</f>
        <v>ー</v>
      </c>
      <c r="D32" s="26">
        <f>VLOOKUP(F1,DATA!$A$3:$CS$42,30,FALSE)</f>
        <v>2.5255327913112513</v>
      </c>
      <c r="E32" s="26">
        <f>VLOOKUP(F1,DATA!$A$3:$CS$42,78,FALSE)</f>
        <v>0.58618911203195612</v>
      </c>
      <c r="F32" s="8" t="str">
        <f>IF(C32="ー","ー",50+10*(C32-D32)/E32)</f>
        <v>ー</v>
      </c>
      <c r="G32" s="10" t="str">
        <f>IF(C32="ー","ー",(C32-D32)/E32)</f>
        <v>ー</v>
      </c>
    </row>
    <row r="33" spans="1:7" ht="22.5" customHeight="1" x14ac:dyDescent="0.4">
      <c r="A33" s="5" t="s">
        <v>30</v>
      </c>
      <c r="B33" s="24" t="s">
        <v>2</v>
      </c>
      <c r="C33" s="32"/>
      <c r="D33" s="29">
        <f>VLOOKUP(F1,DATA!$A$3:$CS$42,31,FALSE)</f>
        <v>2.6767498635232778</v>
      </c>
      <c r="E33" s="27">
        <f>VLOOKUP(F1,DATA!$A$3:$CS$42,79,FALSE)</f>
        <v>0.7607148614166197</v>
      </c>
      <c r="F33" s="28" t="str">
        <f t="shared" ref="F33:F51" si="6">IF(C33="","ー",IF(AND(C33&gt;=1,C33&lt;=4),50+10*(C33-D33)/E33,"Error"))</f>
        <v>ー</v>
      </c>
      <c r="G33" s="9" t="str">
        <f t="shared" ref="G33:G51" si="7">IF(C33="","ー",IF(AND(C33&gt;=1,C33&lt;=4),(C33-D33)/E33,"Error"))</f>
        <v>ー</v>
      </c>
    </row>
    <row r="34" spans="1:7" ht="22.5" customHeight="1" x14ac:dyDescent="0.4">
      <c r="A34" s="5" t="s">
        <v>31</v>
      </c>
      <c r="B34" s="24" t="s">
        <v>2</v>
      </c>
      <c r="C34" s="33"/>
      <c r="D34" s="29">
        <f>VLOOKUP(F1,DATA!$A$3:$CS$42,32,FALSE)</f>
        <v>2.4755514330970652</v>
      </c>
      <c r="E34" s="27">
        <f>VLOOKUP(F1,DATA!$A$3:$CS$42,80,FALSE)</f>
        <v>0.79721577157452095</v>
      </c>
      <c r="F34" s="28" t="str">
        <f t="shared" si="6"/>
        <v>ー</v>
      </c>
      <c r="G34" s="9" t="str">
        <f t="shared" si="7"/>
        <v>ー</v>
      </c>
    </row>
    <row r="35" spans="1:7" ht="22.5" customHeight="1" x14ac:dyDescent="0.4">
      <c r="A35" s="5" t="s">
        <v>32</v>
      </c>
      <c r="B35" s="24" t="s">
        <v>2</v>
      </c>
      <c r="C35" s="33"/>
      <c r="D35" s="29">
        <f>VLOOKUP(F1,DATA!$A$3:$CS$42,33,FALSE)</f>
        <v>2.4946960324662188</v>
      </c>
      <c r="E35" s="27">
        <f>VLOOKUP(F1,DATA!$A$3:$CS$42,81,FALSE)</f>
        <v>0.78937624251083505</v>
      </c>
      <c r="F35" s="28" t="str">
        <f t="shared" si="6"/>
        <v>ー</v>
      </c>
      <c r="G35" s="9" t="str">
        <f t="shared" si="7"/>
        <v>ー</v>
      </c>
    </row>
    <row r="36" spans="1:7" ht="22.5" customHeight="1" x14ac:dyDescent="0.4">
      <c r="A36" s="5" t="s">
        <v>33</v>
      </c>
      <c r="B36" s="24" t="s">
        <v>2</v>
      </c>
      <c r="C36" s="33"/>
      <c r="D36" s="29">
        <f>VLOOKUP(F1,DATA!$A$3:$CS$42,34,FALSE)</f>
        <v>2.4746849433514302</v>
      </c>
      <c r="E36" s="27">
        <f>VLOOKUP(F1,DATA!$A$3:$CS$42,82,FALSE)</f>
        <v>0.8264374794197602</v>
      </c>
      <c r="F36" s="28" t="str">
        <f t="shared" si="6"/>
        <v>ー</v>
      </c>
      <c r="G36" s="9" t="str">
        <f t="shared" si="7"/>
        <v>ー</v>
      </c>
    </row>
    <row r="37" spans="1:7" ht="22.5" customHeight="1" x14ac:dyDescent="0.4">
      <c r="A37" s="5" t="s">
        <v>34</v>
      </c>
      <c r="B37" s="24" t="s">
        <v>2</v>
      </c>
      <c r="C37" s="33"/>
      <c r="D37" s="29">
        <f>VLOOKUP(F1,DATA!$A$3:$CS$42,35,FALSE)</f>
        <v>2.879632422715011</v>
      </c>
      <c r="E37" s="27">
        <f>VLOOKUP(F1,DATA!$A$3:$CS$42,83,FALSE)</f>
        <v>0.72105137634694472</v>
      </c>
      <c r="F37" s="28" t="str">
        <f t="shared" si="6"/>
        <v>ー</v>
      </c>
      <c r="G37" s="9" t="str">
        <f t="shared" si="7"/>
        <v>ー</v>
      </c>
    </row>
    <row r="38" spans="1:7" ht="22.5" customHeight="1" x14ac:dyDescent="0.4">
      <c r="A38" s="5" t="s">
        <v>35</v>
      </c>
      <c r="B38" s="24" t="s">
        <v>2</v>
      </c>
      <c r="C38" s="33"/>
      <c r="D38" s="29">
        <f>VLOOKUP(F1,DATA!$A$3:$CS$42,36,FALSE)</f>
        <v>2.4860738793949455</v>
      </c>
      <c r="E38" s="27">
        <f>VLOOKUP(F1,DATA!$A$3:$CS$42,84,FALSE)</f>
        <v>0.79025547936589691</v>
      </c>
      <c r="F38" s="28" t="str">
        <f t="shared" si="6"/>
        <v>ー</v>
      </c>
      <c r="G38" s="9" t="str">
        <f t="shared" si="7"/>
        <v>ー</v>
      </c>
    </row>
    <row r="39" spans="1:7" ht="22.5" customHeight="1" x14ac:dyDescent="0.4">
      <c r="A39" s="5" t="s">
        <v>36</v>
      </c>
      <c r="B39" s="24" t="s">
        <v>2</v>
      </c>
      <c r="C39" s="33"/>
      <c r="D39" s="29">
        <f>VLOOKUP(F1,DATA!$A$3:$CS$42,37,FALSE)</f>
        <v>2.1913409646308089</v>
      </c>
      <c r="E39" s="27">
        <f>VLOOKUP(F1,DATA!$A$3:$CS$42,85,FALSE)</f>
        <v>0.85021623368205346</v>
      </c>
      <c r="F39" s="28" t="str">
        <f t="shared" si="6"/>
        <v>ー</v>
      </c>
      <c r="G39" s="9" t="str">
        <f t="shared" si="7"/>
        <v>ー</v>
      </c>
    </row>
    <row r="40" spans="1:7" ht="22.5" customHeight="1" x14ac:dyDescent="0.4">
      <c r="A40" s="6" t="s">
        <v>37</v>
      </c>
      <c r="B40" s="25" t="s">
        <v>2</v>
      </c>
      <c r="C40" s="35"/>
      <c r="D40" s="30">
        <f>VLOOKUP(F1,DATA!$A$3:$CS$42,38,FALSE)</f>
        <v>2.8840581288353251</v>
      </c>
      <c r="E40" s="26">
        <f>VLOOKUP(F1,DATA!$A$3:$CS$42,86,FALSE)</f>
        <v>0.58350941604548134</v>
      </c>
      <c r="F40" s="8" t="str">
        <f t="shared" si="6"/>
        <v>ー</v>
      </c>
      <c r="G40" s="10" t="str">
        <f t="shared" si="7"/>
        <v>ー</v>
      </c>
    </row>
    <row r="41" spans="1:7" ht="22.5" customHeight="1" x14ac:dyDescent="0.4">
      <c r="A41" s="5" t="s">
        <v>38</v>
      </c>
      <c r="B41" s="24" t="s">
        <v>2</v>
      </c>
      <c r="C41" s="33"/>
      <c r="D41" s="29">
        <f>VLOOKUP(F1,DATA!$A$3:$CS$42,39,FALSE)</f>
        <v>2.1950188136357216</v>
      </c>
      <c r="E41" s="27">
        <f>VLOOKUP(F1,DATA!$A$3:$CS$42,87,FALSE)</f>
        <v>0.75934756611079968</v>
      </c>
      <c r="F41" s="28" t="str">
        <f t="shared" si="6"/>
        <v>ー</v>
      </c>
      <c r="G41" s="9" t="str">
        <f t="shared" si="7"/>
        <v>ー</v>
      </c>
    </row>
    <row r="42" spans="1:7" ht="22.5" customHeight="1" x14ac:dyDescent="0.4">
      <c r="A42" s="5" t="s">
        <v>39</v>
      </c>
      <c r="B42" s="24" t="s">
        <v>2</v>
      </c>
      <c r="C42" s="33"/>
      <c r="D42" s="29">
        <f>VLOOKUP(F1,DATA!$A$3:$CS$42,40,FALSE)</f>
        <v>2.9157060375017272</v>
      </c>
      <c r="E42" s="27">
        <f>VLOOKUP(F1,DATA!$A$3:$CS$42,88,FALSE)</f>
        <v>0.77468769903800494</v>
      </c>
      <c r="F42" s="28" t="str">
        <f t="shared" si="6"/>
        <v>ー</v>
      </c>
      <c r="G42" s="9" t="str">
        <f t="shared" si="7"/>
        <v>ー</v>
      </c>
    </row>
    <row r="43" spans="1:7" ht="22.5" customHeight="1" x14ac:dyDescent="0.4">
      <c r="A43" s="5" t="s">
        <v>40</v>
      </c>
      <c r="B43" s="24" t="s">
        <v>2</v>
      </c>
      <c r="C43" s="33"/>
      <c r="D43" s="29">
        <f>VLOOKUP(F1,DATA!$A$3:$CS$42,41,FALSE)</f>
        <v>2.773235135233258</v>
      </c>
      <c r="E43" s="27">
        <f>VLOOKUP(F1,DATA!$A$3:$CS$42,89,FALSE)</f>
        <v>0.8095739824970396</v>
      </c>
      <c r="F43" s="28" t="str">
        <f t="shared" si="6"/>
        <v>ー</v>
      </c>
      <c r="G43" s="9" t="str">
        <f t="shared" si="7"/>
        <v>ー</v>
      </c>
    </row>
    <row r="44" spans="1:7" ht="22.5" customHeight="1" x14ac:dyDescent="0.4">
      <c r="A44" s="5" t="s">
        <v>41</v>
      </c>
      <c r="B44" s="24" t="s">
        <v>2</v>
      </c>
      <c r="C44" s="33"/>
      <c r="D44" s="29">
        <f>VLOOKUP(F1,DATA!$A$3:$CS$42,42,FALSE)</f>
        <v>2.9204958511484058</v>
      </c>
      <c r="E44" s="27">
        <f>VLOOKUP(F1,DATA!$A$3:$CS$42,90,FALSE)</f>
        <v>0.75620237059981943</v>
      </c>
      <c r="F44" s="28" t="str">
        <f t="shared" si="6"/>
        <v>ー</v>
      </c>
      <c r="G44" s="9" t="str">
        <f t="shared" si="7"/>
        <v>ー</v>
      </c>
    </row>
    <row r="45" spans="1:7" ht="22.5" customHeight="1" x14ac:dyDescent="0.4">
      <c r="A45" s="5" t="s">
        <v>42</v>
      </c>
      <c r="B45" s="24" t="s">
        <v>2</v>
      </c>
      <c r="C45" s="33"/>
      <c r="D45" s="29">
        <f>VLOOKUP(F1,DATA!$A$3:$CS$42,43,FALSE)</f>
        <v>3.2499464677464793</v>
      </c>
      <c r="E45" s="27">
        <f>VLOOKUP(F1,DATA!$A$3:$CS$42,91,FALSE)</f>
        <v>0.64926416983958157</v>
      </c>
      <c r="F45" s="28" t="str">
        <f t="shared" si="6"/>
        <v>ー</v>
      </c>
      <c r="G45" s="9" t="str">
        <f t="shared" si="7"/>
        <v>ー</v>
      </c>
    </row>
    <row r="46" spans="1:7" ht="22.5" customHeight="1" x14ac:dyDescent="0.4">
      <c r="A46" s="5" t="s">
        <v>43</v>
      </c>
      <c r="B46" s="24" t="s">
        <v>2</v>
      </c>
      <c r="C46" s="33"/>
      <c r="D46" s="29">
        <f>VLOOKUP(F1,DATA!$A$3:$CS$42,44,FALSE)</f>
        <v>3.2226068168299733</v>
      </c>
      <c r="E46" s="27">
        <f>VLOOKUP(F1,DATA!$A$3:$CS$42,92,FALSE)</f>
        <v>0.53114242689412849</v>
      </c>
      <c r="F46" s="28" t="str">
        <f t="shared" si="6"/>
        <v>ー</v>
      </c>
      <c r="G46" s="9" t="str">
        <f t="shared" si="7"/>
        <v>ー</v>
      </c>
    </row>
    <row r="47" spans="1:7" ht="22.5" customHeight="1" x14ac:dyDescent="0.4">
      <c r="A47" s="5" t="s">
        <v>44</v>
      </c>
      <c r="B47" s="24" t="s">
        <v>2</v>
      </c>
      <c r="C47" s="33"/>
      <c r="D47" s="29">
        <f>VLOOKUP(F1,DATA!$A$3:$CS$42,45,FALSE)</f>
        <v>2.6943526118650141</v>
      </c>
      <c r="E47" s="27">
        <f>VLOOKUP(F1,DATA!$A$3:$CS$42,93,FALSE)</f>
        <v>0.78774524273173507</v>
      </c>
      <c r="F47" s="28" t="str">
        <f t="shared" si="6"/>
        <v>ー</v>
      </c>
      <c r="G47" s="9" t="str">
        <f t="shared" si="7"/>
        <v>ー</v>
      </c>
    </row>
    <row r="48" spans="1:7" ht="22.5" customHeight="1" x14ac:dyDescent="0.4">
      <c r="A48" s="5" t="s">
        <v>146</v>
      </c>
      <c r="B48" s="24" t="s">
        <v>2</v>
      </c>
      <c r="C48" s="33"/>
      <c r="D48" s="29">
        <f>VLOOKUP(F1,DATA!$A$3:$CS$42,46,FALSE)</f>
        <v>3.0869097153101661</v>
      </c>
      <c r="E48" s="27">
        <f>VLOOKUP(F1,DATA!$A$3:$CS$42,94,FALSE)</f>
        <v>0.75739308503237235</v>
      </c>
      <c r="F48" s="28" t="str">
        <f t="shared" si="6"/>
        <v>ー</v>
      </c>
      <c r="G48" s="9" t="str">
        <f t="shared" si="7"/>
        <v>ー</v>
      </c>
    </row>
    <row r="49" spans="1:7" ht="22.5" customHeight="1" x14ac:dyDescent="0.4">
      <c r="A49" s="5" t="s">
        <v>45</v>
      </c>
      <c r="B49" s="24" t="s">
        <v>2</v>
      </c>
      <c r="C49" s="33"/>
      <c r="D49" s="29">
        <f>VLOOKUP(F1,DATA!$A$3:$CS$42,47,FALSE)</f>
        <v>3.6669406378196507</v>
      </c>
      <c r="E49" s="27">
        <f>VLOOKUP(F1,DATA!$A$3:$CS$42,95,FALSE)</f>
        <v>0.64258188438256458</v>
      </c>
      <c r="F49" s="28" t="str">
        <f t="shared" si="6"/>
        <v>ー</v>
      </c>
      <c r="G49" s="9" t="str">
        <f t="shared" si="7"/>
        <v>ー</v>
      </c>
    </row>
    <row r="50" spans="1:7" ht="22.5" customHeight="1" x14ac:dyDescent="0.4">
      <c r="A50" s="5" t="s">
        <v>46</v>
      </c>
      <c r="B50" s="24" t="s">
        <v>2</v>
      </c>
      <c r="C50" s="33"/>
      <c r="D50" s="29">
        <f>VLOOKUP(F1,DATA!$A$3:$CS$42,48,FALSE)</f>
        <v>2.7348974928586456</v>
      </c>
      <c r="E50" s="27">
        <f>VLOOKUP(F1,DATA!$A$3:$CS$42,96,FALSE)</f>
        <v>0.74321386626071617</v>
      </c>
      <c r="F50" s="28" t="str">
        <f t="shared" si="6"/>
        <v>ー</v>
      </c>
      <c r="G50" s="9" t="str">
        <f t="shared" si="7"/>
        <v>ー</v>
      </c>
    </row>
    <row r="51" spans="1:7" ht="22.5" customHeight="1" thickBot="1" x14ac:dyDescent="0.45">
      <c r="A51" s="5" t="s">
        <v>47</v>
      </c>
      <c r="B51" s="24" t="s">
        <v>2</v>
      </c>
      <c r="C51" s="34"/>
      <c r="D51" s="29">
        <f>VLOOKUP(F1,DATA!$A$3:$CS$42,49,FALSE)</f>
        <v>2.5088438132387343</v>
      </c>
      <c r="E51" s="27">
        <f>VLOOKUP(F1,DATA!$A$3:$CS$42,97,FALSE)</f>
        <v>0.7253249802709486</v>
      </c>
      <c r="F51" s="28" t="str">
        <f t="shared" si="6"/>
        <v>ー</v>
      </c>
      <c r="G51" s="9" t="str">
        <f t="shared" si="7"/>
        <v>ー</v>
      </c>
    </row>
    <row r="52" spans="1:7" ht="37.5" customHeight="1" x14ac:dyDescent="0.4">
      <c r="A52" s="38" t="s">
        <v>148</v>
      </c>
      <c r="B52" s="38"/>
      <c r="C52" s="38"/>
      <c r="D52" s="38"/>
      <c r="E52" s="38"/>
      <c r="F52" s="38"/>
      <c r="G52" s="38"/>
    </row>
    <row r="53" spans="1:7" x14ac:dyDescent="0.4">
      <c r="A53" s="38"/>
      <c r="B53" s="38"/>
      <c r="C53" s="38"/>
      <c r="D53" s="38"/>
      <c r="E53" s="38"/>
      <c r="F53" s="38"/>
      <c r="G53" s="38"/>
    </row>
  </sheetData>
  <sheetProtection sheet="1" objects="1" scenarios="1" selectLockedCells="1"/>
  <mergeCells count="2">
    <mergeCell ref="A52:G53"/>
    <mergeCell ref="F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ignoredErrors>
    <ignoredError sqref="F13:G32" formula="1"/>
    <ignoredError sqref="C32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692F2A-0087-4C56-A593-096E6D608EA4}">
          <x14:formula1>
            <xm:f>DATA!$A$3:$A$42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1807-0D9A-4631-BC06-022D19704AF7}">
  <dimension ref="A1:CS42"/>
  <sheetViews>
    <sheetView zoomScale="70" zoomScaleNormal="70" workbookViewId="0"/>
  </sheetViews>
  <sheetFormatPr defaultColWidth="24.75" defaultRowHeight="18.75" x14ac:dyDescent="0.4"/>
  <cols>
    <col min="1" max="1" width="31.5" customWidth="1"/>
    <col min="10" max="10" width="33.125" bestFit="1" customWidth="1"/>
    <col min="37" max="37" width="32.875" bestFit="1" customWidth="1"/>
    <col min="38" max="38" width="36" bestFit="1" customWidth="1"/>
    <col min="58" max="58" width="33.125" bestFit="1" customWidth="1"/>
    <col min="85" max="85" width="32.875" bestFit="1" customWidth="1"/>
    <col min="86" max="86" width="36" bestFit="1" customWidth="1"/>
  </cols>
  <sheetData>
    <row r="1" spans="1:97" x14ac:dyDescent="0.4">
      <c r="A1" s="14"/>
      <c r="B1" s="20" t="s">
        <v>138</v>
      </c>
      <c r="C1" s="20" t="s">
        <v>138</v>
      </c>
      <c r="D1" s="20" t="s">
        <v>138</v>
      </c>
      <c r="E1" s="20" t="s">
        <v>138</v>
      </c>
      <c r="F1" s="20" t="s">
        <v>138</v>
      </c>
      <c r="G1" s="20" t="s">
        <v>138</v>
      </c>
      <c r="H1" s="20" t="s">
        <v>138</v>
      </c>
      <c r="I1" s="20" t="s">
        <v>138</v>
      </c>
      <c r="J1" s="20" t="s">
        <v>138</v>
      </c>
      <c r="K1" s="20" t="s">
        <v>138</v>
      </c>
      <c r="L1" s="20" t="s">
        <v>138</v>
      </c>
      <c r="M1" s="20" t="s">
        <v>138</v>
      </c>
      <c r="N1" s="20" t="s">
        <v>138</v>
      </c>
      <c r="O1" s="20" t="s">
        <v>138</v>
      </c>
      <c r="P1" s="20" t="s">
        <v>138</v>
      </c>
      <c r="Q1" s="20" t="s">
        <v>138</v>
      </c>
      <c r="R1" s="20" t="s">
        <v>138</v>
      </c>
      <c r="S1" s="20" t="s">
        <v>138</v>
      </c>
      <c r="T1" s="20" t="s">
        <v>138</v>
      </c>
      <c r="U1" s="20" t="s">
        <v>138</v>
      </c>
      <c r="V1" s="20" t="s">
        <v>138</v>
      </c>
      <c r="W1" s="20" t="s">
        <v>138</v>
      </c>
      <c r="X1" s="20" t="s">
        <v>138</v>
      </c>
      <c r="Y1" s="20" t="s">
        <v>138</v>
      </c>
      <c r="Z1" s="20" t="s">
        <v>138</v>
      </c>
      <c r="AA1" s="20" t="s">
        <v>138</v>
      </c>
      <c r="AB1" s="20" t="s">
        <v>138</v>
      </c>
      <c r="AC1" s="20" t="s">
        <v>138</v>
      </c>
      <c r="AD1" s="20" t="s">
        <v>138</v>
      </c>
      <c r="AE1" s="20" t="s">
        <v>138</v>
      </c>
      <c r="AF1" s="20" t="s">
        <v>138</v>
      </c>
      <c r="AG1" s="20" t="s">
        <v>138</v>
      </c>
      <c r="AH1" s="20" t="s">
        <v>138</v>
      </c>
      <c r="AI1" s="20" t="s">
        <v>138</v>
      </c>
      <c r="AJ1" s="20" t="s">
        <v>138</v>
      </c>
      <c r="AK1" s="20" t="s">
        <v>138</v>
      </c>
      <c r="AL1" s="20" t="s">
        <v>138</v>
      </c>
      <c r="AM1" s="20" t="s">
        <v>138</v>
      </c>
      <c r="AN1" s="20" t="s">
        <v>138</v>
      </c>
      <c r="AO1" s="20" t="s">
        <v>138</v>
      </c>
      <c r="AP1" s="20" t="s">
        <v>138</v>
      </c>
      <c r="AQ1" s="20" t="s">
        <v>138</v>
      </c>
      <c r="AR1" s="20" t="s">
        <v>138</v>
      </c>
      <c r="AS1" s="20" t="s">
        <v>138</v>
      </c>
      <c r="AT1" s="20" t="s">
        <v>138</v>
      </c>
      <c r="AU1" s="20" t="s">
        <v>138</v>
      </c>
      <c r="AV1" s="20" t="s">
        <v>138</v>
      </c>
      <c r="AW1" s="20" t="s">
        <v>138</v>
      </c>
      <c r="AX1" s="15" t="s">
        <v>0</v>
      </c>
      <c r="AY1" s="15" t="s">
        <v>0</v>
      </c>
      <c r="AZ1" s="15" t="s">
        <v>0</v>
      </c>
      <c r="BA1" s="15" t="s">
        <v>0</v>
      </c>
      <c r="BB1" s="15" t="s">
        <v>0</v>
      </c>
      <c r="BC1" s="15" t="s">
        <v>0</v>
      </c>
      <c r="BD1" s="15" t="s">
        <v>0</v>
      </c>
      <c r="BE1" s="15" t="s">
        <v>0</v>
      </c>
      <c r="BF1" s="15" t="s">
        <v>0</v>
      </c>
      <c r="BG1" s="15" t="s">
        <v>0</v>
      </c>
      <c r="BH1" s="15" t="s">
        <v>0</v>
      </c>
      <c r="BI1" s="15" t="s">
        <v>0</v>
      </c>
      <c r="BJ1" s="15" t="s">
        <v>0</v>
      </c>
      <c r="BK1" s="15" t="s">
        <v>0</v>
      </c>
      <c r="BL1" s="15" t="s">
        <v>0</v>
      </c>
      <c r="BM1" s="15" t="s">
        <v>0</v>
      </c>
      <c r="BN1" s="15" t="s">
        <v>0</v>
      </c>
      <c r="BO1" s="15" t="s">
        <v>0</v>
      </c>
      <c r="BP1" s="15" t="s">
        <v>0</v>
      </c>
      <c r="BQ1" s="15" t="s">
        <v>0</v>
      </c>
      <c r="BR1" s="15" t="s">
        <v>0</v>
      </c>
      <c r="BS1" s="15" t="s">
        <v>0</v>
      </c>
      <c r="BT1" s="15" t="s">
        <v>0</v>
      </c>
      <c r="BU1" s="15" t="s">
        <v>0</v>
      </c>
      <c r="BV1" s="15" t="s">
        <v>0</v>
      </c>
      <c r="BW1" s="15" t="s">
        <v>0</v>
      </c>
      <c r="BX1" s="15" t="s">
        <v>0</v>
      </c>
      <c r="BY1" s="15" t="s">
        <v>0</v>
      </c>
      <c r="BZ1" s="15" t="s">
        <v>0</v>
      </c>
      <c r="CA1" s="15" t="s">
        <v>0</v>
      </c>
      <c r="CB1" s="15" t="s">
        <v>0</v>
      </c>
      <c r="CC1" s="15" t="s">
        <v>0</v>
      </c>
      <c r="CD1" s="15" t="s">
        <v>0</v>
      </c>
      <c r="CE1" s="15" t="s">
        <v>0</v>
      </c>
      <c r="CF1" s="15" t="s">
        <v>0</v>
      </c>
      <c r="CG1" s="15" t="s">
        <v>0</v>
      </c>
      <c r="CH1" s="15" t="s">
        <v>0</v>
      </c>
      <c r="CI1" s="15" t="s">
        <v>0</v>
      </c>
      <c r="CJ1" s="15" t="s">
        <v>0</v>
      </c>
      <c r="CK1" s="15" t="s">
        <v>0</v>
      </c>
      <c r="CL1" s="15" t="s">
        <v>0</v>
      </c>
      <c r="CM1" s="15" t="s">
        <v>0</v>
      </c>
      <c r="CN1" s="15" t="s">
        <v>0</v>
      </c>
      <c r="CO1" s="15" t="s">
        <v>0</v>
      </c>
      <c r="CP1" s="15" t="s">
        <v>0</v>
      </c>
      <c r="CQ1" s="15" t="s">
        <v>0</v>
      </c>
      <c r="CR1" s="15" t="s">
        <v>0</v>
      </c>
      <c r="CS1" s="15" t="s">
        <v>0</v>
      </c>
    </row>
    <row r="2" spans="1:97" x14ac:dyDescent="0.4">
      <c r="A2" s="16" t="s">
        <v>137</v>
      </c>
      <c r="B2" s="21" t="s">
        <v>92</v>
      </c>
      <c r="C2" s="21" t="s">
        <v>93</v>
      </c>
      <c r="D2" s="21" t="s">
        <v>94</v>
      </c>
      <c r="E2" s="21" t="s">
        <v>95</v>
      </c>
      <c r="F2" s="21" t="s">
        <v>96</v>
      </c>
      <c r="G2" s="21" t="s">
        <v>97</v>
      </c>
      <c r="H2" s="21" t="s">
        <v>98</v>
      </c>
      <c r="I2" s="21" t="s">
        <v>99</v>
      </c>
      <c r="J2" s="21" t="s">
        <v>100</v>
      </c>
      <c r="K2" s="21" t="s">
        <v>1</v>
      </c>
      <c r="L2" s="21" t="s">
        <v>101</v>
      </c>
      <c r="M2" s="21" t="s">
        <v>102</v>
      </c>
      <c r="N2" s="21" t="s">
        <v>103</v>
      </c>
      <c r="O2" s="21" t="s">
        <v>104</v>
      </c>
      <c r="P2" s="21" t="s">
        <v>105</v>
      </c>
      <c r="Q2" s="21" t="s">
        <v>106</v>
      </c>
      <c r="R2" s="21" t="s">
        <v>107</v>
      </c>
      <c r="S2" s="21" t="s">
        <v>107</v>
      </c>
      <c r="T2" s="21" t="s">
        <v>108</v>
      </c>
      <c r="U2" s="21" t="s">
        <v>109</v>
      </c>
      <c r="V2" s="21" t="s">
        <v>110</v>
      </c>
      <c r="W2" s="21" t="s">
        <v>111</v>
      </c>
      <c r="X2" s="21" t="s">
        <v>112</v>
      </c>
      <c r="Y2" s="21" t="s">
        <v>113</v>
      </c>
      <c r="Z2" s="21" t="s">
        <v>114</v>
      </c>
      <c r="AA2" s="21" t="s">
        <v>115</v>
      </c>
      <c r="AB2" s="21" t="s">
        <v>116</v>
      </c>
      <c r="AC2" s="21" t="s">
        <v>117</v>
      </c>
      <c r="AD2" s="21" t="s">
        <v>118</v>
      </c>
      <c r="AE2" s="21" t="s">
        <v>119</v>
      </c>
      <c r="AF2" s="21" t="s">
        <v>120</v>
      </c>
      <c r="AG2" s="21" t="s">
        <v>121</v>
      </c>
      <c r="AH2" s="21" t="s">
        <v>122</v>
      </c>
      <c r="AI2" s="21" t="s">
        <v>123</v>
      </c>
      <c r="AJ2" s="21" t="s">
        <v>124</v>
      </c>
      <c r="AK2" s="21" t="s">
        <v>125</v>
      </c>
      <c r="AL2" s="21" t="s">
        <v>126</v>
      </c>
      <c r="AM2" s="21" t="s">
        <v>127</v>
      </c>
      <c r="AN2" s="21" t="s">
        <v>128</v>
      </c>
      <c r="AO2" s="21" t="s">
        <v>129</v>
      </c>
      <c r="AP2" s="21" t="s">
        <v>130</v>
      </c>
      <c r="AQ2" s="21" t="s">
        <v>131</v>
      </c>
      <c r="AR2" s="21" t="s">
        <v>132</v>
      </c>
      <c r="AS2" s="21" t="s">
        <v>133</v>
      </c>
      <c r="AT2" s="21" t="s">
        <v>147</v>
      </c>
      <c r="AU2" s="21" t="s">
        <v>134</v>
      </c>
      <c r="AV2" s="21" t="s">
        <v>136</v>
      </c>
      <c r="AW2" s="21" t="s">
        <v>135</v>
      </c>
      <c r="AX2" s="21" t="s">
        <v>92</v>
      </c>
      <c r="AY2" s="21" t="s">
        <v>93</v>
      </c>
      <c r="AZ2" s="21" t="s">
        <v>94</v>
      </c>
      <c r="BA2" s="21" t="s">
        <v>95</v>
      </c>
      <c r="BB2" s="21" t="s">
        <v>96</v>
      </c>
      <c r="BC2" s="21" t="s">
        <v>97</v>
      </c>
      <c r="BD2" s="21" t="s">
        <v>98</v>
      </c>
      <c r="BE2" s="21" t="s">
        <v>99</v>
      </c>
      <c r="BF2" s="21" t="s">
        <v>100</v>
      </c>
      <c r="BG2" s="21" t="s">
        <v>1</v>
      </c>
      <c r="BH2" s="21" t="s">
        <v>101</v>
      </c>
      <c r="BI2" s="21" t="s">
        <v>102</v>
      </c>
      <c r="BJ2" s="21" t="s">
        <v>103</v>
      </c>
      <c r="BK2" s="21" t="s">
        <v>104</v>
      </c>
      <c r="BL2" s="21" t="s">
        <v>105</v>
      </c>
      <c r="BM2" s="21" t="s">
        <v>106</v>
      </c>
      <c r="BN2" s="21" t="s">
        <v>107</v>
      </c>
      <c r="BO2" s="21" t="s">
        <v>107</v>
      </c>
      <c r="BP2" s="21" t="s">
        <v>108</v>
      </c>
      <c r="BQ2" s="21" t="s">
        <v>109</v>
      </c>
      <c r="BR2" s="21" t="s">
        <v>110</v>
      </c>
      <c r="BS2" s="21" t="s">
        <v>111</v>
      </c>
      <c r="BT2" s="21" t="s">
        <v>112</v>
      </c>
      <c r="BU2" s="21" t="s">
        <v>113</v>
      </c>
      <c r="BV2" s="21" t="s">
        <v>114</v>
      </c>
      <c r="BW2" s="21" t="s">
        <v>115</v>
      </c>
      <c r="BX2" s="21" t="s">
        <v>116</v>
      </c>
      <c r="BY2" s="21" t="s">
        <v>117</v>
      </c>
      <c r="BZ2" s="21" t="s">
        <v>118</v>
      </c>
      <c r="CA2" s="21" t="s">
        <v>119</v>
      </c>
      <c r="CB2" s="21" t="s">
        <v>120</v>
      </c>
      <c r="CC2" s="21" t="s">
        <v>121</v>
      </c>
      <c r="CD2" s="21" t="s">
        <v>122</v>
      </c>
      <c r="CE2" s="21" t="s">
        <v>123</v>
      </c>
      <c r="CF2" s="21" t="s">
        <v>124</v>
      </c>
      <c r="CG2" s="21" t="s">
        <v>125</v>
      </c>
      <c r="CH2" s="21" t="s">
        <v>126</v>
      </c>
      <c r="CI2" s="21" t="s">
        <v>127</v>
      </c>
      <c r="CJ2" s="21" t="s">
        <v>128</v>
      </c>
      <c r="CK2" s="21" t="s">
        <v>129</v>
      </c>
      <c r="CL2" s="21" t="s">
        <v>130</v>
      </c>
      <c r="CM2" s="21" t="s">
        <v>131</v>
      </c>
      <c r="CN2" s="21" t="s">
        <v>132</v>
      </c>
      <c r="CO2" s="21" t="s">
        <v>133</v>
      </c>
      <c r="CP2" s="21" t="s">
        <v>147</v>
      </c>
      <c r="CQ2" s="21" t="s">
        <v>134</v>
      </c>
      <c r="CR2" s="21" t="s">
        <v>136</v>
      </c>
      <c r="CS2" s="21" t="s">
        <v>135</v>
      </c>
    </row>
    <row r="3" spans="1:97" x14ac:dyDescent="0.4">
      <c r="A3" s="14" t="s">
        <v>54</v>
      </c>
      <c r="B3" s="17">
        <v>2.6137366510303495</v>
      </c>
      <c r="C3" s="18">
        <v>2.1301151289476508</v>
      </c>
      <c r="D3" s="18">
        <v>2.0547181048522614</v>
      </c>
      <c r="E3" s="18">
        <v>2.8767410703926553</v>
      </c>
      <c r="F3" s="18">
        <v>2.8986498066530264</v>
      </c>
      <c r="G3" s="18">
        <v>2.9276490221916074</v>
      </c>
      <c r="H3" s="18">
        <v>2.577539535502738</v>
      </c>
      <c r="I3" s="18">
        <v>2.6630716603506714</v>
      </c>
      <c r="J3" s="18">
        <v>2.7814088793520817</v>
      </c>
      <c r="K3" s="17">
        <v>2.8460590152047165</v>
      </c>
      <c r="L3" s="18">
        <v>2.6373393370874445</v>
      </c>
      <c r="M3" s="18">
        <v>2.8842457631153997</v>
      </c>
      <c r="N3" s="18">
        <v>2.8497400530762489</v>
      </c>
      <c r="O3" s="18">
        <v>2.836564401743515</v>
      </c>
      <c r="P3" s="18">
        <v>3.1793401732491371</v>
      </c>
      <c r="Q3" s="18">
        <v>2.6891243629561727</v>
      </c>
      <c r="R3" s="17">
        <v>2.7805541273502068</v>
      </c>
      <c r="S3" s="17">
        <v>2.8216381235948611</v>
      </c>
      <c r="T3" s="18">
        <v>2.6050638662173604</v>
      </c>
      <c r="U3" s="18">
        <v>2.7309992049542759</v>
      </c>
      <c r="V3" s="18">
        <v>3.1913940897948501</v>
      </c>
      <c r="W3" s="18">
        <v>2.6058906647483964</v>
      </c>
      <c r="X3" s="18">
        <v>2.7702550374256947</v>
      </c>
      <c r="Y3" s="18">
        <v>2.9853765352866786</v>
      </c>
      <c r="Z3" s="18">
        <v>2.7025668613774916</v>
      </c>
      <c r="AA3" s="18">
        <v>2.9955570265052698</v>
      </c>
      <c r="AB3" s="18">
        <v>2.7812714866863124</v>
      </c>
      <c r="AC3" s="18">
        <v>2.8480064629510542</v>
      </c>
      <c r="AD3" s="17">
        <v>2.5255327913112513</v>
      </c>
      <c r="AE3" s="18">
        <v>2.6767498635232778</v>
      </c>
      <c r="AF3" s="18">
        <v>2.4755514330970652</v>
      </c>
      <c r="AG3" s="18">
        <v>2.4946960324662188</v>
      </c>
      <c r="AH3" s="18">
        <v>2.4746849433514302</v>
      </c>
      <c r="AI3" s="18">
        <v>2.879632422715011</v>
      </c>
      <c r="AJ3" s="18">
        <v>2.4860738793949455</v>
      </c>
      <c r="AK3" s="18">
        <v>2.1913409646308089</v>
      </c>
      <c r="AL3" s="19">
        <v>2.8840581288353251</v>
      </c>
      <c r="AM3" s="18">
        <v>2.1950188136357216</v>
      </c>
      <c r="AN3" s="18">
        <v>2.9157060375017272</v>
      </c>
      <c r="AO3" s="18">
        <v>2.773235135233258</v>
      </c>
      <c r="AP3" s="18">
        <v>2.9204958511484058</v>
      </c>
      <c r="AQ3" s="18">
        <v>3.2499464677464793</v>
      </c>
      <c r="AR3" s="18">
        <v>3.2226068168299733</v>
      </c>
      <c r="AS3" s="18">
        <v>2.6943526118650141</v>
      </c>
      <c r="AT3" s="18">
        <v>3.0869097153101661</v>
      </c>
      <c r="AU3" s="18">
        <v>3.6669406378196507</v>
      </c>
      <c r="AV3" s="18">
        <v>2.7348974928586456</v>
      </c>
      <c r="AW3" s="18">
        <v>2.5088438132387343</v>
      </c>
      <c r="AX3" s="17">
        <v>0.47632803440370719</v>
      </c>
      <c r="AY3" s="18">
        <v>0.69805832282281977</v>
      </c>
      <c r="AZ3" s="18">
        <v>0.60977378458120035</v>
      </c>
      <c r="BA3" s="18">
        <v>0.99196372414178213</v>
      </c>
      <c r="BB3" s="18">
        <v>0.6147215056124512</v>
      </c>
      <c r="BC3" s="18">
        <v>0.91040721625120113</v>
      </c>
      <c r="BD3" s="18">
        <v>0.86078888003821752</v>
      </c>
      <c r="BE3" s="18">
        <v>0.85677407433729358</v>
      </c>
      <c r="BF3" s="18">
        <v>0.81688141796770442</v>
      </c>
      <c r="BG3" s="17">
        <v>0.49588482373698967</v>
      </c>
      <c r="BH3" s="18">
        <v>0.65257243360484929</v>
      </c>
      <c r="BI3" s="18">
        <v>0.77384051809000975</v>
      </c>
      <c r="BJ3" s="18">
        <v>0.74125528380266115</v>
      </c>
      <c r="BK3" s="18">
        <v>0.79521948031844669</v>
      </c>
      <c r="BL3" s="18">
        <v>0.64367801371873556</v>
      </c>
      <c r="BM3" s="18">
        <v>0.7764756036940812</v>
      </c>
      <c r="BN3" s="17">
        <v>0.51774527270952353</v>
      </c>
      <c r="BO3" s="17">
        <v>0.49597127829323556</v>
      </c>
      <c r="BP3" s="18">
        <v>0.74460667095265576</v>
      </c>
      <c r="BQ3" s="18">
        <v>0.69867809350688082</v>
      </c>
      <c r="BR3" s="18">
        <v>0.73735867643939357</v>
      </c>
      <c r="BS3" s="18">
        <v>0.82269208508871239</v>
      </c>
      <c r="BT3" s="18">
        <v>0.71527910156937868</v>
      </c>
      <c r="BU3" s="18">
        <v>0.89581440522645694</v>
      </c>
      <c r="BV3" s="18">
        <v>0.78954105677857223</v>
      </c>
      <c r="BW3" s="18">
        <v>0.73624392039813735</v>
      </c>
      <c r="BX3" s="18">
        <v>0.81208944615943335</v>
      </c>
      <c r="BY3" s="18">
        <v>0.72049471630583894</v>
      </c>
      <c r="BZ3" s="17">
        <v>0.58618911203195612</v>
      </c>
      <c r="CA3" s="18">
        <v>0.7607148614166197</v>
      </c>
      <c r="CB3" s="18">
        <v>0.79721577157452095</v>
      </c>
      <c r="CC3" s="18">
        <v>0.78937624251083505</v>
      </c>
      <c r="CD3" s="18">
        <v>0.8264374794197602</v>
      </c>
      <c r="CE3" s="18">
        <v>0.72105137634694472</v>
      </c>
      <c r="CF3" s="18">
        <v>0.79025547936589691</v>
      </c>
      <c r="CG3" s="18">
        <v>0.85021623368205346</v>
      </c>
      <c r="CH3" s="19">
        <v>0.58350941604548134</v>
      </c>
      <c r="CI3" s="18">
        <v>0.75934756611079968</v>
      </c>
      <c r="CJ3" s="18">
        <v>0.77468769903800494</v>
      </c>
      <c r="CK3" s="18">
        <v>0.8095739824970396</v>
      </c>
      <c r="CL3" s="18">
        <v>0.75620237059981943</v>
      </c>
      <c r="CM3" s="18">
        <v>0.64926416983958157</v>
      </c>
      <c r="CN3" s="18">
        <v>0.53114242689412849</v>
      </c>
      <c r="CO3" s="18">
        <v>0.78774524273173507</v>
      </c>
      <c r="CP3" s="18">
        <v>0.75739308503237235</v>
      </c>
      <c r="CQ3" s="18">
        <v>0.64258188438256458</v>
      </c>
      <c r="CR3" s="18">
        <v>0.74321386626071617</v>
      </c>
      <c r="CS3" s="18">
        <v>0.7253249802709486</v>
      </c>
    </row>
    <row r="4" spans="1:97" x14ac:dyDescent="0.4">
      <c r="A4" s="14" t="s">
        <v>55</v>
      </c>
      <c r="B4" s="17">
        <v>2.5928835172710709</v>
      </c>
      <c r="C4" s="18">
        <v>2.0948035331515604</v>
      </c>
      <c r="D4" s="18">
        <v>2.0351807551501961</v>
      </c>
      <c r="E4" s="18">
        <v>2.8389540191026743</v>
      </c>
      <c r="F4" s="18">
        <v>2.8825341000961262</v>
      </c>
      <c r="G4" s="18">
        <v>2.9570524399803015</v>
      </c>
      <c r="H4" s="18">
        <v>2.5770028270001686</v>
      </c>
      <c r="I4" s="18">
        <v>2.6153953148619631</v>
      </c>
      <c r="J4" s="18">
        <v>2.7421451488252258</v>
      </c>
      <c r="K4" s="17">
        <v>2.8646514118574373</v>
      </c>
      <c r="L4" s="18">
        <v>2.6777753930304344</v>
      </c>
      <c r="M4" s="18">
        <v>2.910774933378089</v>
      </c>
      <c r="N4" s="18">
        <v>2.8530401997784272</v>
      </c>
      <c r="O4" s="18">
        <v>2.8367101048909542</v>
      </c>
      <c r="P4" s="18">
        <v>3.1926035576541283</v>
      </c>
      <c r="Q4" s="18">
        <v>2.7170042824125464</v>
      </c>
      <c r="R4" s="17">
        <v>2.7886256830603897</v>
      </c>
      <c r="S4" s="17">
        <v>2.8246667827312169</v>
      </c>
      <c r="T4" s="18">
        <v>2.6457882546995637</v>
      </c>
      <c r="U4" s="18">
        <v>2.7251849893561251</v>
      </c>
      <c r="V4" s="18">
        <v>3.1490366797683444</v>
      </c>
      <c r="W4" s="18">
        <v>2.6218599248527976</v>
      </c>
      <c r="X4" s="18">
        <v>2.774278442487685</v>
      </c>
      <c r="Y4" s="18">
        <v>2.9575949955922485</v>
      </c>
      <c r="Z4" s="18">
        <v>2.7306446279163197</v>
      </c>
      <c r="AA4" s="18">
        <v>3.0024484088567656</v>
      </c>
      <c r="AB4" s="18">
        <v>2.7877244259641842</v>
      </c>
      <c r="AC4" s="18">
        <v>2.8521070778175495</v>
      </c>
      <c r="AD4" s="17">
        <v>2.5375261490618315</v>
      </c>
      <c r="AE4" s="18">
        <v>2.6783658482888963</v>
      </c>
      <c r="AF4" s="18">
        <v>2.4981922489161437</v>
      </c>
      <c r="AG4" s="18">
        <v>2.5184943298793172</v>
      </c>
      <c r="AH4" s="18">
        <v>2.4846937600578207</v>
      </c>
      <c r="AI4" s="18">
        <v>2.894707365399622</v>
      </c>
      <c r="AJ4" s="18">
        <v>2.4974350660418105</v>
      </c>
      <c r="AK4" s="18">
        <v>2.1907944248496443</v>
      </c>
      <c r="AL4" s="19">
        <v>2.9002281067142013</v>
      </c>
      <c r="AM4" s="18">
        <v>2.2220612261878823</v>
      </c>
      <c r="AN4" s="18">
        <v>2.926864915934603</v>
      </c>
      <c r="AO4" s="18">
        <v>2.8298607624824892</v>
      </c>
      <c r="AP4" s="18">
        <v>2.9111409358055984</v>
      </c>
      <c r="AQ4" s="18">
        <v>3.2557203999375375</v>
      </c>
      <c r="AR4" s="18">
        <v>3.2737371011149179</v>
      </c>
      <c r="AS4" s="18">
        <v>2.6940824592414474</v>
      </c>
      <c r="AT4" s="18">
        <v>3.0753314056795182</v>
      </c>
      <c r="AU4" s="18">
        <v>3.6682645497477973</v>
      </c>
      <c r="AV4" s="18">
        <v>2.7416357545068855</v>
      </c>
      <c r="AW4" s="18">
        <v>2.52040110427117</v>
      </c>
      <c r="AX4" s="17">
        <v>0.47267244457513047</v>
      </c>
      <c r="AY4" s="18">
        <v>0.69276275032536649</v>
      </c>
      <c r="AZ4" s="18">
        <v>0.59814184589054453</v>
      </c>
      <c r="BA4" s="18">
        <v>0.97641310701349993</v>
      </c>
      <c r="BB4" s="18">
        <v>0.61171076739241359</v>
      </c>
      <c r="BC4" s="18">
        <v>0.91178214223416632</v>
      </c>
      <c r="BD4" s="18">
        <v>0.85215399885945253</v>
      </c>
      <c r="BE4" s="18">
        <v>0.86005009175472247</v>
      </c>
      <c r="BF4" s="18">
        <v>0.81395793868257971</v>
      </c>
      <c r="BG4" s="17">
        <v>0.50661022302804637</v>
      </c>
      <c r="BH4" s="18">
        <v>0.65004831415684605</v>
      </c>
      <c r="BI4" s="18">
        <v>0.78173534012258794</v>
      </c>
      <c r="BJ4" s="18">
        <v>0.74968238756600658</v>
      </c>
      <c r="BK4" s="18">
        <v>0.8043249852091432</v>
      </c>
      <c r="BL4" s="18">
        <v>0.65373091346535861</v>
      </c>
      <c r="BM4" s="18">
        <v>0.78094214076085522</v>
      </c>
      <c r="BN4" s="17">
        <v>0.51870183578185614</v>
      </c>
      <c r="BO4" s="17">
        <v>0.49828252198890666</v>
      </c>
      <c r="BP4" s="18">
        <v>0.74402104013305204</v>
      </c>
      <c r="BQ4" s="18">
        <v>0.69531397741269318</v>
      </c>
      <c r="BR4" s="18">
        <v>0.74792282237964047</v>
      </c>
      <c r="BS4" s="18">
        <v>0.82573985608593914</v>
      </c>
      <c r="BT4" s="18">
        <v>0.72237202091781505</v>
      </c>
      <c r="BU4" s="18">
        <v>0.89391688961202431</v>
      </c>
      <c r="BV4" s="18">
        <v>0.78097234505878177</v>
      </c>
      <c r="BW4" s="18">
        <v>0.72794293325918824</v>
      </c>
      <c r="BX4" s="18">
        <v>0.80595462128462536</v>
      </c>
      <c r="BY4" s="18">
        <v>0.72784476578785262</v>
      </c>
      <c r="BZ4" s="17">
        <v>0.58748877024838464</v>
      </c>
      <c r="CA4" s="18">
        <v>0.77063708845025425</v>
      </c>
      <c r="CB4" s="18">
        <v>0.79572129555436155</v>
      </c>
      <c r="CC4" s="18">
        <v>0.78765120859609694</v>
      </c>
      <c r="CD4" s="18">
        <v>0.82669348252935737</v>
      </c>
      <c r="CE4" s="18">
        <v>0.70875500323288509</v>
      </c>
      <c r="CF4" s="18">
        <v>0.78795298244492251</v>
      </c>
      <c r="CG4" s="18">
        <v>0.8470455004096219</v>
      </c>
      <c r="CH4" s="19">
        <v>0.5824938074592364</v>
      </c>
      <c r="CI4" s="18">
        <v>0.75668067243813331</v>
      </c>
      <c r="CJ4" s="18">
        <v>0.77087005893267924</v>
      </c>
      <c r="CK4" s="18">
        <v>0.79565441476128884</v>
      </c>
      <c r="CL4" s="18">
        <v>0.74831207483545192</v>
      </c>
      <c r="CM4" s="18">
        <v>0.64983746911883111</v>
      </c>
      <c r="CN4" s="18">
        <v>0.52319107008319943</v>
      </c>
      <c r="CO4" s="18">
        <v>0.80008921690764156</v>
      </c>
      <c r="CP4" s="18">
        <v>0.77016385827152334</v>
      </c>
      <c r="CQ4" s="18">
        <v>0.63897983450909723</v>
      </c>
      <c r="CR4" s="18">
        <v>0.74064022137126317</v>
      </c>
      <c r="CS4" s="18">
        <v>0.73177648085623792</v>
      </c>
    </row>
    <row r="5" spans="1:97" x14ac:dyDescent="0.4">
      <c r="A5" s="14" t="s">
        <v>56</v>
      </c>
      <c r="B5" s="17">
        <v>2.6554696713563413</v>
      </c>
      <c r="C5" s="18">
        <v>2.204021443593541</v>
      </c>
      <c r="D5" s="18">
        <v>2.0958710921020991</v>
      </c>
      <c r="E5" s="18">
        <v>2.9520013302172652</v>
      </c>
      <c r="F5" s="18">
        <v>2.9300638319491754</v>
      </c>
      <c r="G5" s="18">
        <v>2.8661376590025092</v>
      </c>
      <c r="H5" s="18">
        <v>2.5770814665644455</v>
      </c>
      <c r="I5" s="18">
        <v>2.7582385707555317</v>
      </c>
      <c r="J5" s="18">
        <v>2.8603419766658287</v>
      </c>
      <c r="K5" s="17">
        <v>2.8076416665896677</v>
      </c>
      <c r="L5" s="18">
        <v>2.5561176133686581</v>
      </c>
      <c r="M5" s="18">
        <v>2.8324055684368852</v>
      </c>
      <c r="N5" s="18">
        <v>2.8418390252465695</v>
      </c>
      <c r="O5" s="18">
        <v>2.8343232981996209</v>
      </c>
      <c r="P5" s="18">
        <v>3.150748709042726</v>
      </c>
      <c r="Q5" s="18">
        <v>2.6304157852438372</v>
      </c>
      <c r="R5" s="17">
        <v>2.7615218943552575</v>
      </c>
      <c r="S5" s="17">
        <v>2.8129123442306949</v>
      </c>
      <c r="T5" s="18">
        <v>2.5201179951902244</v>
      </c>
      <c r="U5" s="18">
        <v>2.740605187231242</v>
      </c>
      <c r="V5" s="18">
        <v>3.2754263931100183</v>
      </c>
      <c r="W5" s="18">
        <v>2.5700701135302584</v>
      </c>
      <c r="X5" s="18">
        <v>2.7588279308656594</v>
      </c>
      <c r="Y5" s="18">
        <v>3.043551679861046</v>
      </c>
      <c r="Z5" s="18">
        <v>2.6425817298366203</v>
      </c>
      <c r="AA5" s="18">
        <v>2.9774195634301037</v>
      </c>
      <c r="AB5" s="18">
        <v>2.764869333875307</v>
      </c>
      <c r="AC5" s="18">
        <v>2.8356535153759359</v>
      </c>
      <c r="AD5" s="17">
        <v>2.4978137194481587</v>
      </c>
      <c r="AE5" s="18">
        <v>2.6709042705513939</v>
      </c>
      <c r="AF5" s="18">
        <v>2.4268112662004229</v>
      </c>
      <c r="AG5" s="18">
        <v>2.4408228871254916</v>
      </c>
      <c r="AH5" s="18">
        <v>2.4502711241258837</v>
      </c>
      <c r="AI5" s="18">
        <v>2.8450370890414804</v>
      </c>
      <c r="AJ5" s="18">
        <v>2.4595161335021265</v>
      </c>
      <c r="AK5" s="18">
        <v>2.1913332655907931</v>
      </c>
      <c r="AL5" s="19">
        <v>2.8519480599459603</v>
      </c>
      <c r="AM5" s="18">
        <v>2.1380870122151117</v>
      </c>
      <c r="AN5" s="18">
        <v>2.8922949017578214</v>
      </c>
      <c r="AO5" s="18">
        <v>2.6622412311898529</v>
      </c>
      <c r="AP5" s="18">
        <v>2.9410867751162373</v>
      </c>
      <c r="AQ5" s="18">
        <v>3.2389892196983712</v>
      </c>
      <c r="AR5" s="18">
        <v>3.120690503643416</v>
      </c>
      <c r="AS5" s="18">
        <v>2.6925036719537183</v>
      </c>
      <c r="AT5" s="18">
        <v>3.109050095609394</v>
      </c>
      <c r="AU5" s="18">
        <v>3.6621451599493122</v>
      </c>
      <c r="AV5" s="18">
        <v>2.7174323113446843</v>
      </c>
      <c r="AW5" s="18">
        <v>2.4839209998799525</v>
      </c>
      <c r="AX5" s="17">
        <v>0.48047623900094588</v>
      </c>
      <c r="AY5" s="18">
        <v>0.70287631814070572</v>
      </c>
      <c r="AZ5" s="18">
        <v>0.63050740440545849</v>
      </c>
      <c r="BA5" s="18">
        <v>1.0157726550407693</v>
      </c>
      <c r="BB5" s="18">
        <v>0.61888332502174348</v>
      </c>
      <c r="BC5" s="18">
        <v>0.90283473768752909</v>
      </c>
      <c r="BD5" s="18">
        <v>0.87677293387389688</v>
      </c>
      <c r="BE5" s="18">
        <v>0.84115714757492877</v>
      </c>
      <c r="BF5" s="18">
        <v>0.81592198433664809</v>
      </c>
      <c r="BG5" s="17">
        <v>0.46963533078585123</v>
      </c>
      <c r="BH5" s="18">
        <v>0.64815221337564033</v>
      </c>
      <c r="BI5" s="18">
        <v>0.75275024423510783</v>
      </c>
      <c r="BJ5" s="18">
        <v>0.72296540464361636</v>
      </c>
      <c r="BK5" s="18">
        <v>0.77559247430437361</v>
      </c>
      <c r="BL5" s="18">
        <v>0.62219939065406693</v>
      </c>
      <c r="BM5" s="18">
        <v>0.76241760483040721</v>
      </c>
      <c r="BN5" s="17">
        <v>0.5136049408159552</v>
      </c>
      <c r="BO5" s="17">
        <v>0.48955006570785997</v>
      </c>
      <c r="BP5" s="18">
        <v>0.7368819200437956</v>
      </c>
      <c r="BQ5" s="18">
        <v>0.70406498036576548</v>
      </c>
      <c r="BR5" s="18">
        <v>0.70721044433017177</v>
      </c>
      <c r="BS5" s="18">
        <v>0.81347709360425935</v>
      </c>
      <c r="BT5" s="18">
        <v>0.69924807542263567</v>
      </c>
      <c r="BU5" s="18">
        <v>0.89587107293814605</v>
      </c>
      <c r="BV5" s="18">
        <v>0.80187260545072714</v>
      </c>
      <c r="BW5" s="18">
        <v>0.75136472382628872</v>
      </c>
      <c r="BX5" s="18">
        <v>0.82264252408128391</v>
      </c>
      <c r="BY5" s="18">
        <v>0.70413180746718507</v>
      </c>
      <c r="BZ5" s="17">
        <v>0.5808362518836736</v>
      </c>
      <c r="CA5" s="18">
        <v>0.73956129382862701</v>
      </c>
      <c r="CB5" s="18">
        <v>0.79635664173859499</v>
      </c>
      <c r="CC5" s="18">
        <v>0.78755926525535691</v>
      </c>
      <c r="CD5" s="18">
        <v>0.82381887875429261</v>
      </c>
      <c r="CE5" s="18">
        <v>0.7425822381288788</v>
      </c>
      <c r="CF5" s="18">
        <v>0.79203700284332257</v>
      </c>
      <c r="CG5" s="18">
        <v>0.85560874205647153</v>
      </c>
      <c r="CH5" s="19">
        <v>0.5833982470024075</v>
      </c>
      <c r="CI5" s="18">
        <v>0.76040242500795863</v>
      </c>
      <c r="CJ5" s="18">
        <v>0.78104332417416367</v>
      </c>
      <c r="CK5" s="18">
        <v>0.82472479152992595</v>
      </c>
      <c r="CL5" s="18">
        <v>0.77018296105680562</v>
      </c>
      <c r="CM5" s="18">
        <v>0.64709741903785212</v>
      </c>
      <c r="CN5" s="18">
        <v>0.5318262613397472</v>
      </c>
      <c r="CO5" s="18">
        <v>0.76118556125395209</v>
      </c>
      <c r="CP5" s="18">
        <v>0.72963639264528024</v>
      </c>
      <c r="CQ5" s="18">
        <v>0.65116117579577915</v>
      </c>
      <c r="CR5" s="18">
        <v>0.74704796003372276</v>
      </c>
      <c r="CS5" s="18">
        <v>0.71045442703029837</v>
      </c>
    </row>
    <row r="6" spans="1:97" x14ac:dyDescent="0.4">
      <c r="A6" s="14" t="s">
        <v>139</v>
      </c>
      <c r="B6" s="17">
        <v>2.619579553496751</v>
      </c>
      <c r="C6" s="18">
        <v>1.9746509682815354</v>
      </c>
      <c r="D6" s="18">
        <v>1.9547384674773163</v>
      </c>
      <c r="E6" s="18">
        <v>2.8904651611658023</v>
      </c>
      <c r="F6" s="18">
        <v>2.9503313388663823</v>
      </c>
      <c r="G6" s="18">
        <v>3.0593514765489367</v>
      </c>
      <c r="H6" s="18">
        <v>2.6625168886315387</v>
      </c>
      <c r="I6" s="18">
        <v>2.6897317120246975</v>
      </c>
      <c r="J6" s="18">
        <v>2.7748504149778039</v>
      </c>
      <c r="K6" s="17">
        <v>2.9082062664865083</v>
      </c>
      <c r="L6" s="18">
        <v>2.6489094769349544</v>
      </c>
      <c r="M6" s="18">
        <v>2.8179888052499487</v>
      </c>
      <c r="N6" s="18">
        <v>2.9235668789808913</v>
      </c>
      <c r="O6" s="18">
        <v>2.9431576915653399</v>
      </c>
      <c r="P6" s="18">
        <v>3.2811233352634592</v>
      </c>
      <c r="Q6" s="18">
        <v>2.8344914109245223</v>
      </c>
      <c r="R6" s="17">
        <v>2.9280776626848777</v>
      </c>
      <c r="S6" s="17">
        <v>2.9591488129704699</v>
      </c>
      <c r="T6" s="18">
        <v>2.7755259602393418</v>
      </c>
      <c r="U6" s="18">
        <v>2.8399601106607504</v>
      </c>
      <c r="V6" s="18">
        <v>3.2387891655407541</v>
      </c>
      <c r="W6" s="18">
        <v>2.800424628450092</v>
      </c>
      <c r="X6" s="18">
        <v>2.9458598726114626</v>
      </c>
      <c r="Y6" s="18">
        <v>2.8469407450299258</v>
      </c>
      <c r="Z6" s="18">
        <v>2.8929743292800651</v>
      </c>
      <c r="AA6" s="18">
        <v>3.2184906388727939</v>
      </c>
      <c r="AB6" s="18">
        <v>2.9639065817409835</v>
      </c>
      <c r="AC6" s="18">
        <v>3.0686160972785159</v>
      </c>
      <c r="AD6" s="17">
        <v>2.7158298177406435</v>
      </c>
      <c r="AE6" s="18">
        <v>2.8117158849643018</v>
      </c>
      <c r="AF6" s="18">
        <v>2.6512256321173435</v>
      </c>
      <c r="AG6" s="18">
        <v>2.8149005983400897</v>
      </c>
      <c r="AH6" s="18">
        <v>2.6904072572862399</v>
      </c>
      <c r="AI6" s="18">
        <v>3.1028758926848052</v>
      </c>
      <c r="AJ6" s="18">
        <v>2.683362285273116</v>
      </c>
      <c r="AK6" s="18">
        <v>2.2563211735186188</v>
      </c>
      <c r="AL6" s="19">
        <v>2.8715659782538783</v>
      </c>
      <c r="AM6" s="18">
        <v>2.3421797593772045</v>
      </c>
      <c r="AN6" s="18">
        <v>2.9672199704046731</v>
      </c>
      <c r="AO6" s="18">
        <v>2.648587788715171</v>
      </c>
      <c r="AP6" s="18">
        <v>2.829762594093804</v>
      </c>
      <c r="AQ6" s="18">
        <v>3.2208228784661821</v>
      </c>
      <c r="AR6" s="18">
        <v>3.1935831973469444</v>
      </c>
      <c r="AS6" s="18">
        <v>2.8239722061378081</v>
      </c>
      <c r="AT6" s="18">
        <v>3.1447596988998283</v>
      </c>
      <c r="AU6" s="18">
        <v>3.7775525960239387</v>
      </c>
      <c r="AV6" s="18">
        <v>2.9388149005983295</v>
      </c>
      <c r="AW6" s="18">
        <v>2.6041787299749122</v>
      </c>
      <c r="AX6" s="17">
        <v>0.49832805763979704</v>
      </c>
      <c r="AY6" s="18">
        <v>0.6839919314543782</v>
      </c>
      <c r="AZ6" s="18">
        <v>0.60305135400953513</v>
      </c>
      <c r="BA6" s="18">
        <v>1.1204238807750662</v>
      </c>
      <c r="BB6" s="18">
        <v>0.64450117996385248</v>
      </c>
      <c r="BC6" s="18">
        <v>0.99017950024750412</v>
      </c>
      <c r="BD6" s="18">
        <v>0.9140677699151899</v>
      </c>
      <c r="BE6" s="18">
        <v>0.90561671389352028</v>
      </c>
      <c r="BF6" s="18">
        <v>0.87296171617868845</v>
      </c>
      <c r="BG6" s="17">
        <v>0.57174717697432564</v>
      </c>
      <c r="BH6" s="18">
        <v>0.74410028280761442</v>
      </c>
      <c r="BI6" s="18">
        <v>0.87907650028871354</v>
      </c>
      <c r="BJ6" s="18">
        <v>0.78652051015826152</v>
      </c>
      <c r="BK6" s="18">
        <v>0.84119400987867754</v>
      </c>
      <c r="BL6" s="18">
        <v>0.63273685177642491</v>
      </c>
      <c r="BM6" s="18">
        <v>0.85155023475433722</v>
      </c>
      <c r="BN6" s="17">
        <v>0.58366930704354492</v>
      </c>
      <c r="BO6" s="17">
        <v>0.55930263024165805</v>
      </c>
      <c r="BP6" s="18">
        <v>0.81592412899548894</v>
      </c>
      <c r="BQ6" s="18">
        <v>0.75271071333068196</v>
      </c>
      <c r="BR6" s="18">
        <v>0.78556699823718024</v>
      </c>
      <c r="BS6" s="18">
        <v>0.90036819306556248</v>
      </c>
      <c r="BT6" s="18">
        <v>0.76519623390102998</v>
      </c>
      <c r="BU6" s="18">
        <v>0.9397057051225588</v>
      </c>
      <c r="BV6" s="18">
        <v>0.83732932974100038</v>
      </c>
      <c r="BW6" s="18">
        <v>0.75521142104255568</v>
      </c>
      <c r="BX6" s="18">
        <v>0.86511948367147706</v>
      </c>
      <c r="BY6" s="18">
        <v>0.75103852781788916</v>
      </c>
      <c r="BZ6" s="17">
        <v>0.64851068854541216</v>
      </c>
      <c r="CA6" s="18">
        <v>0.79240054812060901</v>
      </c>
      <c r="CB6" s="18">
        <v>0.86528839516179235</v>
      </c>
      <c r="CC6" s="18">
        <v>0.86335935635649852</v>
      </c>
      <c r="CD6" s="18">
        <v>0.88291630998669557</v>
      </c>
      <c r="CE6" s="18">
        <v>0.76239772705492193</v>
      </c>
      <c r="CF6" s="18">
        <v>0.8767339683769324</v>
      </c>
      <c r="CG6" s="18">
        <v>0.8960664807019183</v>
      </c>
      <c r="CH6" s="19">
        <v>0.62372122122333051</v>
      </c>
      <c r="CI6" s="18">
        <v>0.80674337909565363</v>
      </c>
      <c r="CJ6" s="18">
        <v>0.81083446839830398</v>
      </c>
      <c r="CK6" s="18">
        <v>0.83821731952151146</v>
      </c>
      <c r="CL6" s="18">
        <v>0.81303042137649206</v>
      </c>
      <c r="CM6" s="18">
        <v>0.69110558881985218</v>
      </c>
      <c r="CN6" s="18">
        <v>0.55128702821859354</v>
      </c>
      <c r="CO6" s="18">
        <v>0.83598059548470549</v>
      </c>
      <c r="CP6" s="18">
        <v>0.80131518013711611</v>
      </c>
      <c r="CQ6" s="18">
        <v>0.55315458557654917</v>
      </c>
      <c r="CR6" s="18">
        <v>0.77226364953014148</v>
      </c>
      <c r="CS6" s="18">
        <v>0.77656840938166982</v>
      </c>
    </row>
    <row r="7" spans="1:97" x14ac:dyDescent="0.4">
      <c r="A7" s="14" t="s">
        <v>57</v>
      </c>
      <c r="B7" s="17">
        <v>2.6589869281045746</v>
      </c>
      <c r="C7" s="18">
        <v>2.2642483660130743</v>
      </c>
      <c r="D7" s="18">
        <v>2.0381045751634104</v>
      </c>
      <c r="E7" s="18">
        <v>2.1564705882352939</v>
      </c>
      <c r="F7" s="18">
        <v>3.2399346405228715</v>
      </c>
      <c r="G7" s="18">
        <v>3.1123529411764603</v>
      </c>
      <c r="H7" s="18">
        <v>2.7672549019607775</v>
      </c>
      <c r="I7" s="18">
        <v>2.9196078431372525</v>
      </c>
      <c r="J7" s="18">
        <v>2.7739215686274563</v>
      </c>
      <c r="K7" s="17">
        <v>2.8332461873638408</v>
      </c>
      <c r="L7" s="18">
        <v>2.5096732026143771</v>
      </c>
      <c r="M7" s="18">
        <v>2.7994117647058783</v>
      </c>
      <c r="N7" s="18">
        <v>2.836666666666662</v>
      </c>
      <c r="O7" s="18">
        <v>3.0739215686274508</v>
      </c>
      <c r="P7" s="18">
        <v>3.0613725490196031</v>
      </c>
      <c r="Q7" s="18">
        <v>2.718431372549019</v>
      </c>
      <c r="R7" s="17">
        <v>3.0946042120551938</v>
      </c>
      <c r="S7" s="17">
        <v>3.1332026143790954</v>
      </c>
      <c r="T7" s="18">
        <v>2.8484967320261525</v>
      </c>
      <c r="U7" s="18">
        <v>2.9858823529411751</v>
      </c>
      <c r="V7" s="18">
        <v>3.4805882352941171</v>
      </c>
      <c r="W7" s="18">
        <v>2.8788235294117679</v>
      </c>
      <c r="X7" s="18">
        <v>2.9611764705882364</v>
      </c>
      <c r="Y7" s="18">
        <v>3.3047058823529336</v>
      </c>
      <c r="Z7" s="18">
        <v>3.1641176470588204</v>
      </c>
      <c r="AA7" s="18">
        <v>3.3117647058823514</v>
      </c>
      <c r="AB7" s="18">
        <v>3.2174509803921518</v>
      </c>
      <c r="AC7" s="18">
        <v>3.1790196078431388</v>
      </c>
      <c r="AD7" s="17">
        <v>2.8947899159663857</v>
      </c>
      <c r="AE7" s="18">
        <v>3.0198039215686245</v>
      </c>
      <c r="AF7" s="18">
        <v>2.9150980392156911</v>
      </c>
      <c r="AG7" s="18">
        <v>2.931960784313723</v>
      </c>
      <c r="AH7" s="18">
        <v>2.9147058823529344</v>
      </c>
      <c r="AI7" s="18">
        <v>3.264509803921571</v>
      </c>
      <c r="AJ7" s="18">
        <v>2.9878431372549135</v>
      </c>
      <c r="AK7" s="18">
        <v>2.2296078431372508</v>
      </c>
      <c r="AL7" s="19">
        <v>2.9499999999999971</v>
      </c>
      <c r="AM7" s="18">
        <v>2.4232026143790808</v>
      </c>
      <c r="AN7" s="18">
        <v>3.140130718954254</v>
      </c>
      <c r="AO7" s="18">
        <v>2.6944444444444473</v>
      </c>
      <c r="AP7" s="18">
        <v>2.9185620915032717</v>
      </c>
      <c r="AQ7" s="18">
        <v>3.2618300653594758</v>
      </c>
      <c r="AR7" s="18">
        <v>3.3356327985739758</v>
      </c>
      <c r="AS7" s="18">
        <v>2.8831372549019587</v>
      </c>
      <c r="AT7" s="18">
        <v>3.2066666666666701</v>
      </c>
      <c r="AU7" s="18">
        <v>3.7656862745098061</v>
      </c>
      <c r="AV7" s="18">
        <v>2.9125490196078467</v>
      </c>
      <c r="AW7" s="18">
        <v>2.6213725490195996</v>
      </c>
      <c r="AX7" s="17">
        <v>0.49104786681080437</v>
      </c>
      <c r="AY7" s="18">
        <v>0.65870799522761336</v>
      </c>
      <c r="AZ7" s="18">
        <v>0.63472466671908812</v>
      </c>
      <c r="BA7" s="18">
        <v>1.000013382003835</v>
      </c>
      <c r="BB7" s="18">
        <v>0.61229191772825242</v>
      </c>
      <c r="BC7" s="18">
        <v>0.90330957202908857</v>
      </c>
      <c r="BD7" s="18">
        <v>0.8895386386935985</v>
      </c>
      <c r="BE7" s="18">
        <v>0.89397091671847639</v>
      </c>
      <c r="BF7" s="18">
        <v>0.90782607352186295</v>
      </c>
      <c r="BG7" s="17">
        <v>0.49104058990633775</v>
      </c>
      <c r="BH7" s="18">
        <v>0.66951579682110907</v>
      </c>
      <c r="BI7" s="18">
        <v>0.8244401471575542</v>
      </c>
      <c r="BJ7" s="18">
        <v>0.7878444198164466</v>
      </c>
      <c r="BK7" s="18">
        <v>0.79628618861607281</v>
      </c>
      <c r="BL7" s="18">
        <v>0.72142435980112696</v>
      </c>
      <c r="BM7" s="18">
        <v>0.84903501295428241</v>
      </c>
      <c r="BN7" s="17">
        <v>0.47893218477128396</v>
      </c>
      <c r="BO7" s="17">
        <v>0.4564286426972905</v>
      </c>
      <c r="BP7" s="18">
        <v>0.69956181048535171</v>
      </c>
      <c r="BQ7" s="18">
        <v>0.75207689690560398</v>
      </c>
      <c r="BR7" s="18">
        <v>0.63064934521765426</v>
      </c>
      <c r="BS7" s="18">
        <v>0.88958067836787558</v>
      </c>
      <c r="BT7" s="18">
        <v>0.72933556540820332</v>
      </c>
      <c r="BU7" s="18">
        <v>0.86695756892912701</v>
      </c>
      <c r="BV7" s="18">
        <v>0.72004248112509484</v>
      </c>
      <c r="BW7" s="18">
        <v>0.69094585977686107</v>
      </c>
      <c r="BX7" s="18">
        <v>0.75282651837394177</v>
      </c>
      <c r="BY7" s="18">
        <v>0.70655950783582366</v>
      </c>
      <c r="BZ7" s="17">
        <v>0.5716450171090468</v>
      </c>
      <c r="CA7" s="18">
        <v>0.72565404949821777</v>
      </c>
      <c r="CB7" s="18">
        <v>0.76809254665284243</v>
      </c>
      <c r="CC7" s="18">
        <v>0.78615575379233937</v>
      </c>
      <c r="CD7" s="18">
        <v>0.78746517635141999</v>
      </c>
      <c r="CE7" s="18">
        <v>0.67658804419478347</v>
      </c>
      <c r="CF7" s="18">
        <v>0.7401369874888224</v>
      </c>
      <c r="CG7" s="18">
        <v>0.90455789663657138</v>
      </c>
      <c r="CH7" s="19">
        <v>0.60725884221325288</v>
      </c>
      <c r="CI7" s="18">
        <v>0.774451625423624</v>
      </c>
      <c r="CJ7" s="18">
        <v>0.81434106083027102</v>
      </c>
      <c r="CK7" s="18">
        <v>0.79800014976826084</v>
      </c>
      <c r="CL7" s="18">
        <v>0.80919926435667477</v>
      </c>
      <c r="CM7" s="18">
        <v>0.69339638761582267</v>
      </c>
      <c r="CN7" s="18">
        <v>0.58585747073330252</v>
      </c>
      <c r="CO7" s="18">
        <v>0.78677410583395335</v>
      </c>
      <c r="CP7" s="18">
        <v>0.7835048472864633</v>
      </c>
      <c r="CQ7" s="18">
        <v>0.55964069280914075</v>
      </c>
      <c r="CR7" s="18">
        <v>0.78310719968738407</v>
      </c>
      <c r="CS7" s="18">
        <v>0.77084936613772281</v>
      </c>
    </row>
    <row r="8" spans="1:97" x14ac:dyDescent="0.4">
      <c r="A8" s="14" t="s">
        <v>58</v>
      </c>
      <c r="B8" s="17">
        <v>2.5747968871313121</v>
      </c>
      <c r="C8" s="18">
        <v>2.1279979011492793</v>
      </c>
      <c r="D8" s="18">
        <v>2.0454111102579149</v>
      </c>
      <c r="E8" s="18">
        <v>2.6923519926284003</v>
      </c>
      <c r="F8" s="18">
        <v>2.9781668330390847</v>
      </c>
      <c r="G8" s="18">
        <v>2.9927180117228418</v>
      </c>
      <c r="H8" s="18">
        <v>2.4917901661163593</v>
      </c>
      <c r="I8" s="18">
        <v>2.6068686170621183</v>
      </c>
      <c r="J8" s="18">
        <v>2.6630704650746533</v>
      </c>
      <c r="K8" s="17">
        <v>2.8121557017356111</v>
      </c>
      <c r="L8" s="18">
        <v>2.6486835257280146</v>
      </c>
      <c r="M8" s="18">
        <v>2.8767629066523366</v>
      </c>
      <c r="N8" s="18">
        <v>2.7580306636975496</v>
      </c>
      <c r="O8" s="18">
        <v>2.8569454042847156</v>
      </c>
      <c r="P8" s="18">
        <v>3.0468018121784377</v>
      </c>
      <c r="Q8" s="18">
        <v>2.6857098978729876</v>
      </c>
      <c r="R8" s="17">
        <v>2.9264108230168198</v>
      </c>
      <c r="S8" s="17">
        <v>2.9640695521598359</v>
      </c>
      <c r="T8" s="18">
        <v>2.7290925456670303</v>
      </c>
      <c r="U8" s="18">
        <v>2.8755812366155307</v>
      </c>
      <c r="V8" s="18">
        <v>3.3029981144470928</v>
      </c>
      <c r="W8" s="18">
        <v>2.6499398500089635</v>
      </c>
      <c r="X8" s="18">
        <v>2.8943727763700187</v>
      </c>
      <c r="Y8" s="18">
        <v>3.1536896260461607</v>
      </c>
      <c r="Z8" s="18">
        <v>2.9124881619698635</v>
      </c>
      <c r="AA8" s="18">
        <v>3.1263277790575938</v>
      </c>
      <c r="AB8" s="18">
        <v>2.9847321405717588</v>
      </c>
      <c r="AC8" s="18">
        <v>3.0114732908443935</v>
      </c>
      <c r="AD8" s="17">
        <v>2.6193044905899621</v>
      </c>
      <c r="AE8" s="18">
        <v>2.7103649952647935</v>
      </c>
      <c r="AF8" s="18">
        <v>2.6000153574445179</v>
      </c>
      <c r="AG8" s="18">
        <v>2.6144449563592169</v>
      </c>
      <c r="AH8" s="18">
        <v>2.6460237016560098</v>
      </c>
      <c r="AI8" s="18">
        <v>3.0354884947144596</v>
      </c>
      <c r="AJ8" s="18">
        <v>2.6365212828585487</v>
      </c>
      <c r="AK8" s="18">
        <v>2.0922726458317653</v>
      </c>
      <c r="AL8" s="19">
        <v>2.8092260558953672</v>
      </c>
      <c r="AM8" s="18">
        <v>2.2305536358749833</v>
      </c>
      <c r="AN8" s="18">
        <v>2.9191387886389348</v>
      </c>
      <c r="AO8" s="18">
        <v>2.6186149291424732</v>
      </c>
      <c r="AP8" s="18">
        <v>2.8281544617642513</v>
      </c>
      <c r="AQ8" s="18">
        <v>3.1294472599759149</v>
      </c>
      <c r="AR8" s="18">
        <v>3.231858436937876</v>
      </c>
      <c r="AS8" s="18">
        <v>2.6638895287824282</v>
      </c>
      <c r="AT8" s="18">
        <v>3.0404028769612697</v>
      </c>
      <c r="AU8" s="18">
        <v>3.7097442985487481</v>
      </c>
      <c r="AV8" s="18">
        <v>2.7730873582636035</v>
      </c>
      <c r="AW8" s="18">
        <v>2.4456122501215867</v>
      </c>
      <c r="AX8" s="17">
        <v>0.49601790559374553</v>
      </c>
      <c r="AY8" s="18">
        <v>0.68839642154526859</v>
      </c>
      <c r="AZ8" s="18">
        <v>0.63215394929431434</v>
      </c>
      <c r="BA8" s="18">
        <v>1.0825853479908352</v>
      </c>
      <c r="BB8" s="18">
        <v>0.63476911635128708</v>
      </c>
      <c r="BC8" s="18">
        <v>0.92239841327363659</v>
      </c>
      <c r="BD8" s="18">
        <v>0.89896745470260064</v>
      </c>
      <c r="BE8" s="18">
        <v>0.89882408550916026</v>
      </c>
      <c r="BF8" s="18">
        <v>0.87501925300221517</v>
      </c>
      <c r="BG8" s="17">
        <v>0.50327935271947455</v>
      </c>
      <c r="BH8" s="18">
        <v>0.66750129188226315</v>
      </c>
      <c r="BI8" s="18">
        <v>0.79816449494651975</v>
      </c>
      <c r="BJ8" s="18">
        <v>0.78572356453525727</v>
      </c>
      <c r="BK8" s="18">
        <v>0.83470503780222205</v>
      </c>
      <c r="BL8" s="18">
        <v>0.69238466364373963</v>
      </c>
      <c r="BM8" s="18">
        <v>0.80661688184298863</v>
      </c>
      <c r="BN8" s="17">
        <v>0.47942502579024199</v>
      </c>
      <c r="BO8" s="17">
        <v>0.46031185462560342</v>
      </c>
      <c r="BP8" s="18">
        <v>0.72753433287528269</v>
      </c>
      <c r="BQ8" s="18">
        <v>0.72867617892905545</v>
      </c>
      <c r="BR8" s="18">
        <v>0.69401368935625429</v>
      </c>
      <c r="BS8" s="18">
        <v>0.85357936054324668</v>
      </c>
      <c r="BT8" s="18">
        <v>0.68731873825568368</v>
      </c>
      <c r="BU8" s="18">
        <v>0.90631966873706338</v>
      </c>
      <c r="BV8" s="18">
        <v>0.77461396809760308</v>
      </c>
      <c r="BW8" s="18">
        <v>0.7214164996912964</v>
      </c>
      <c r="BX8" s="18">
        <v>0.79581198973357248</v>
      </c>
      <c r="BY8" s="18">
        <v>0.70909906942152212</v>
      </c>
      <c r="BZ8" s="17">
        <v>0.59217819541018457</v>
      </c>
      <c r="CA8" s="18">
        <v>0.79556139808701642</v>
      </c>
      <c r="CB8" s="18">
        <v>0.83301634867880436</v>
      </c>
      <c r="CC8" s="18">
        <v>0.81790142344731409</v>
      </c>
      <c r="CD8" s="18">
        <v>0.83806703395610227</v>
      </c>
      <c r="CE8" s="18">
        <v>0.71387815322390691</v>
      </c>
      <c r="CF8" s="18">
        <v>0.81864498362592797</v>
      </c>
      <c r="CG8" s="18">
        <v>0.89874306884941202</v>
      </c>
      <c r="CH8" s="19">
        <v>0.59101208102367553</v>
      </c>
      <c r="CI8" s="18">
        <v>0.74932670797966172</v>
      </c>
      <c r="CJ8" s="18">
        <v>0.80156162768978434</v>
      </c>
      <c r="CK8" s="18">
        <v>0.8049238223015972</v>
      </c>
      <c r="CL8" s="18">
        <v>0.78650036477850138</v>
      </c>
      <c r="CM8" s="18">
        <v>0.677452801995021</v>
      </c>
      <c r="CN8" s="18">
        <v>0.54818836432803919</v>
      </c>
      <c r="CO8" s="18">
        <v>0.80244970235181667</v>
      </c>
      <c r="CP8" s="18">
        <v>0.78097231004901613</v>
      </c>
      <c r="CQ8" s="18">
        <v>0.61256507498429236</v>
      </c>
      <c r="CR8" s="18">
        <v>0.75628630171227695</v>
      </c>
      <c r="CS8" s="18">
        <v>0.7667126089555657</v>
      </c>
    </row>
    <row r="9" spans="1:97" x14ac:dyDescent="0.4">
      <c r="A9" s="14" t="s">
        <v>59</v>
      </c>
      <c r="B9" s="17">
        <v>2.5387161639403453</v>
      </c>
      <c r="C9" s="18">
        <v>2.0469719196709804</v>
      </c>
      <c r="D9" s="18">
        <v>2.0203133582519648</v>
      </c>
      <c r="E9" s="18">
        <v>2.8672933161850036</v>
      </c>
      <c r="F9" s="18">
        <v>2.8383555725252587</v>
      </c>
      <c r="G9" s="18">
        <v>2.8840832362042921</v>
      </c>
      <c r="H9" s="18">
        <v>2.4613409830795052</v>
      </c>
      <c r="I9" s="18">
        <v>2.535202564205588</v>
      </c>
      <c r="J9" s="18">
        <v>2.6561683614002671</v>
      </c>
      <c r="K9" s="17">
        <v>2.8326791081101592</v>
      </c>
      <c r="L9" s="18">
        <v>2.6376937556099591</v>
      </c>
      <c r="M9" s="18">
        <v>2.9179645110727428</v>
      </c>
      <c r="N9" s="18">
        <v>2.8400385836581736</v>
      </c>
      <c r="O9" s="18">
        <v>2.839058920461389</v>
      </c>
      <c r="P9" s="18">
        <v>3.0917869056709932</v>
      </c>
      <c r="Q9" s="18">
        <v>2.6695319721876145</v>
      </c>
      <c r="R9" s="17">
        <v>2.772035444270303</v>
      </c>
      <c r="S9" s="17">
        <v>2.8126116983507989</v>
      </c>
      <c r="T9" s="18">
        <v>2.6161009739694272</v>
      </c>
      <c r="U9" s="18">
        <v>2.7371354313197318</v>
      </c>
      <c r="V9" s="18">
        <v>3.1777979850756952</v>
      </c>
      <c r="W9" s="18">
        <v>2.5709577589324955</v>
      </c>
      <c r="X9" s="18">
        <v>2.7807764961215744</v>
      </c>
      <c r="Y9" s="18">
        <v>2.9304991760781425</v>
      </c>
      <c r="Z9" s="18">
        <v>2.6971886178207845</v>
      </c>
      <c r="AA9" s="18">
        <v>2.9759254049274428</v>
      </c>
      <c r="AB9" s="18">
        <v>2.7857250512438911</v>
      </c>
      <c r="AC9" s="18">
        <v>2.8540100880189789</v>
      </c>
      <c r="AD9" s="17">
        <v>2.4472402923630456</v>
      </c>
      <c r="AE9" s="18">
        <v>2.5576594590249893</v>
      </c>
      <c r="AF9" s="18">
        <v>2.3992202885735598</v>
      </c>
      <c r="AG9" s="18">
        <v>2.4025360717013626</v>
      </c>
      <c r="AH9" s="18">
        <v>2.4229532575056929</v>
      </c>
      <c r="AI9" s="18">
        <v>2.8276144447570486</v>
      </c>
      <c r="AJ9" s="18">
        <v>2.4004260278928067</v>
      </c>
      <c r="AK9" s="18">
        <v>2.120272497086177</v>
      </c>
      <c r="AL9" s="19">
        <v>2.787186451955765</v>
      </c>
      <c r="AM9" s="18">
        <v>2.1576906072907116</v>
      </c>
      <c r="AN9" s="18">
        <v>2.7780401377223032</v>
      </c>
      <c r="AO9" s="18">
        <v>2.6370105033292184</v>
      </c>
      <c r="AP9" s="18">
        <v>2.8351268705706123</v>
      </c>
      <c r="AQ9" s="18">
        <v>3.1576252964109237</v>
      </c>
      <c r="AR9" s="18">
        <v>3.1872065577603887</v>
      </c>
      <c r="AS9" s="18">
        <v>2.6232567019009867</v>
      </c>
      <c r="AT9" s="18">
        <v>3.0147502110043627</v>
      </c>
      <c r="AU9" s="18">
        <v>3.6353291668340835</v>
      </c>
      <c r="AV9" s="18">
        <v>2.6463265142075998</v>
      </c>
      <c r="AW9" s="18">
        <v>2.4444304891282629</v>
      </c>
      <c r="AX9" s="17">
        <v>0.48146524076307023</v>
      </c>
      <c r="AY9" s="18">
        <v>0.69812794700313485</v>
      </c>
      <c r="AZ9" s="18">
        <v>0.62403921467594714</v>
      </c>
      <c r="BA9" s="18">
        <v>1.0181686919673996</v>
      </c>
      <c r="BB9" s="18">
        <v>0.64182118335775928</v>
      </c>
      <c r="BC9" s="18">
        <v>0.93857865599382295</v>
      </c>
      <c r="BD9" s="18">
        <v>0.87816126426804764</v>
      </c>
      <c r="BE9" s="18">
        <v>0.88624446318851502</v>
      </c>
      <c r="BF9" s="18">
        <v>0.85177735202455673</v>
      </c>
      <c r="BG9" s="17">
        <v>0.50786824514078821</v>
      </c>
      <c r="BH9" s="18">
        <v>0.67506124157066794</v>
      </c>
      <c r="BI9" s="18">
        <v>0.78248626143665756</v>
      </c>
      <c r="BJ9" s="18">
        <v>0.75903850164748632</v>
      </c>
      <c r="BK9" s="18">
        <v>0.83143262673464802</v>
      </c>
      <c r="BL9" s="18">
        <v>0.69383656642901204</v>
      </c>
      <c r="BM9" s="18">
        <v>0.80851131932705322</v>
      </c>
      <c r="BN9" s="17">
        <v>0.5045005901372317</v>
      </c>
      <c r="BO9" s="17">
        <v>0.48365538549641429</v>
      </c>
      <c r="BP9" s="18">
        <v>0.7562605187879109</v>
      </c>
      <c r="BQ9" s="18">
        <v>0.70900146367531158</v>
      </c>
      <c r="BR9" s="18">
        <v>0.74376696431886746</v>
      </c>
      <c r="BS9" s="18">
        <v>0.84302157676694167</v>
      </c>
      <c r="BT9" s="18">
        <v>0.73158054376277393</v>
      </c>
      <c r="BU9" s="18">
        <v>0.94986939002855986</v>
      </c>
      <c r="BV9" s="18">
        <v>0.81437825280410869</v>
      </c>
      <c r="BW9" s="18">
        <v>0.75315742070986547</v>
      </c>
      <c r="BX9" s="18">
        <v>0.8355275412516443</v>
      </c>
      <c r="BY9" s="18">
        <v>0.74125675724961615</v>
      </c>
      <c r="BZ9" s="17">
        <v>0.60995467128411607</v>
      </c>
      <c r="CA9" s="18">
        <v>0.81581405353157532</v>
      </c>
      <c r="CB9" s="18">
        <v>0.84076160623453078</v>
      </c>
      <c r="CC9" s="18">
        <v>0.82551391196199986</v>
      </c>
      <c r="CD9" s="18">
        <v>0.8635597752172961</v>
      </c>
      <c r="CE9" s="18">
        <v>0.74953764485177043</v>
      </c>
      <c r="CF9" s="18">
        <v>0.82739000205527991</v>
      </c>
      <c r="CG9" s="18">
        <v>0.88598746163297304</v>
      </c>
      <c r="CH9" s="19">
        <v>0.5941846345584465</v>
      </c>
      <c r="CI9" s="18">
        <v>0.75801712199530102</v>
      </c>
      <c r="CJ9" s="18">
        <v>0.7976570420104292</v>
      </c>
      <c r="CK9" s="18">
        <v>0.81706159615991192</v>
      </c>
      <c r="CL9" s="18">
        <v>0.77876324649822759</v>
      </c>
      <c r="CM9" s="18">
        <v>0.672722962343963</v>
      </c>
      <c r="CN9" s="18">
        <v>0.54221968733235482</v>
      </c>
      <c r="CO9" s="18">
        <v>0.81175735113027858</v>
      </c>
      <c r="CP9" s="18">
        <v>0.79407687041951625</v>
      </c>
      <c r="CQ9" s="18">
        <v>0.68095721943142096</v>
      </c>
      <c r="CR9" s="18">
        <v>0.77524464203956445</v>
      </c>
      <c r="CS9" s="18">
        <v>0.75808981956816646</v>
      </c>
    </row>
    <row r="10" spans="1:97" x14ac:dyDescent="0.4">
      <c r="A10" s="14" t="s">
        <v>60</v>
      </c>
      <c r="B10" s="17">
        <v>2.5645176347221259</v>
      </c>
      <c r="C10" s="18">
        <v>2.0521266528555331</v>
      </c>
      <c r="D10" s="18">
        <v>2.0077188674902469</v>
      </c>
      <c r="E10" s="18">
        <v>2.9168572086241924</v>
      </c>
      <c r="F10" s="18">
        <v>2.8462748407887379</v>
      </c>
      <c r="G10" s="18">
        <v>2.8705286580218967</v>
      </c>
      <c r="H10" s="18">
        <v>2.5062533568633389</v>
      </c>
      <c r="I10" s="18">
        <v>2.6063722857361871</v>
      </c>
      <c r="J10" s="18">
        <v>2.7100092073966335</v>
      </c>
      <c r="K10" s="17">
        <v>2.8312320434452478</v>
      </c>
      <c r="L10" s="18">
        <v>2.5901122790864992</v>
      </c>
      <c r="M10" s="18">
        <v>2.9116281746336048</v>
      </c>
      <c r="N10" s="18">
        <v>2.8505179160591929</v>
      </c>
      <c r="O10" s="18">
        <v>2.8307105041049501</v>
      </c>
      <c r="P10" s="18">
        <v>3.1543236399907717</v>
      </c>
      <c r="Q10" s="18">
        <v>2.6500997467965233</v>
      </c>
      <c r="R10" s="17">
        <v>2.7124868212031492</v>
      </c>
      <c r="S10" s="17">
        <v>2.7550565231847113</v>
      </c>
      <c r="T10" s="18">
        <v>2.5467543926954845</v>
      </c>
      <c r="U10" s="18">
        <v>2.6762845597073714</v>
      </c>
      <c r="V10" s="18">
        <v>3.1381838410188978</v>
      </c>
      <c r="W10" s="18">
        <v>2.5883756617816758</v>
      </c>
      <c r="X10" s="18">
        <v>2.7207051331235879</v>
      </c>
      <c r="Y10" s="18">
        <v>2.8552060154991619</v>
      </c>
      <c r="Z10" s="18">
        <v>2.6274610603851767</v>
      </c>
      <c r="AA10" s="18">
        <v>2.9308140873167887</v>
      </c>
      <c r="AB10" s="18">
        <v>2.7020256272538741</v>
      </c>
      <c r="AC10" s="18">
        <v>2.7647548530653383</v>
      </c>
      <c r="AD10" s="17">
        <v>2.4412814723065228</v>
      </c>
      <c r="AE10" s="18">
        <v>2.6305762295711457</v>
      </c>
      <c r="AF10" s="18">
        <v>2.3893386020101763</v>
      </c>
      <c r="AG10" s="18">
        <v>2.3586741348883695</v>
      </c>
      <c r="AH10" s="18">
        <v>2.3952274994245286</v>
      </c>
      <c r="AI10" s="18">
        <v>2.7660745799125586</v>
      </c>
      <c r="AJ10" s="18">
        <v>2.3794061229187813</v>
      </c>
      <c r="AK10" s="18">
        <v>2.1696731374204026</v>
      </c>
      <c r="AL10" s="19">
        <v>2.8359305864599977</v>
      </c>
      <c r="AM10" s="18">
        <v>2.125834420317684</v>
      </c>
      <c r="AN10" s="18">
        <v>2.8346415509348297</v>
      </c>
      <c r="AO10" s="18">
        <v>2.7115936468963655</v>
      </c>
      <c r="AP10" s="18">
        <v>2.8781247602240727</v>
      </c>
      <c r="AQ10" s="18">
        <v>3.2326945701935106</v>
      </c>
      <c r="AR10" s="18">
        <v>3.1864285066579425</v>
      </c>
      <c r="AS10" s="18">
        <v>2.6582713112867267</v>
      </c>
      <c r="AT10" s="18">
        <v>3.0501342745338929</v>
      </c>
      <c r="AU10" s="18">
        <v>3.5961367298396598</v>
      </c>
      <c r="AV10" s="18">
        <v>2.6440727384332758</v>
      </c>
      <c r="AW10" s="18">
        <v>2.4888609683111866</v>
      </c>
      <c r="AX10" s="17">
        <v>0.460354315065027</v>
      </c>
      <c r="AY10" s="18">
        <v>0.68051106418980345</v>
      </c>
      <c r="AZ10" s="18">
        <v>0.60076220764601818</v>
      </c>
      <c r="BA10" s="18">
        <v>0.96486074970950408</v>
      </c>
      <c r="BB10" s="18">
        <v>0.61040837347219368</v>
      </c>
      <c r="BC10" s="18">
        <v>0.90545424579663414</v>
      </c>
      <c r="BD10" s="18">
        <v>0.84528544699510355</v>
      </c>
      <c r="BE10" s="18">
        <v>0.84417458998263228</v>
      </c>
      <c r="BF10" s="18">
        <v>0.80932364411576851</v>
      </c>
      <c r="BG10" s="17">
        <v>0.48509056537112288</v>
      </c>
      <c r="BH10" s="18">
        <v>0.64650621280456677</v>
      </c>
      <c r="BI10" s="18">
        <v>0.7555871990216152</v>
      </c>
      <c r="BJ10" s="18">
        <v>0.73006936509019826</v>
      </c>
      <c r="BK10" s="18">
        <v>0.78365529172229886</v>
      </c>
      <c r="BL10" s="18">
        <v>0.65969509863987297</v>
      </c>
      <c r="BM10" s="18">
        <v>0.77274941468764413</v>
      </c>
      <c r="BN10" s="17">
        <v>0.50656364264926734</v>
      </c>
      <c r="BO10" s="17">
        <v>0.48421363199222933</v>
      </c>
      <c r="BP10" s="18">
        <v>0.74315602692902438</v>
      </c>
      <c r="BQ10" s="18">
        <v>0.68112601809702278</v>
      </c>
      <c r="BR10" s="18">
        <v>0.75066060335003237</v>
      </c>
      <c r="BS10" s="18">
        <v>0.80753527107336143</v>
      </c>
      <c r="BT10" s="18">
        <v>0.72769680340492204</v>
      </c>
      <c r="BU10" s="18">
        <v>0.90673415977704253</v>
      </c>
      <c r="BV10" s="18">
        <v>0.78508220148297581</v>
      </c>
      <c r="BW10" s="18">
        <v>0.73728731935443326</v>
      </c>
      <c r="BX10" s="18">
        <v>0.81241184586154314</v>
      </c>
      <c r="BY10" s="18">
        <v>0.73149840574884395</v>
      </c>
      <c r="BZ10" s="17">
        <v>0.57926741618925537</v>
      </c>
      <c r="CA10" s="18">
        <v>0.75948005920664619</v>
      </c>
      <c r="CB10" s="18">
        <v>0.79027115039789642</v>
      </c>
      <c r="CC10" s="18">
        <v>0.78172915477447202</v>
      </c>
      <c r="CD10" s="18">
        <v>0.82180523202355338</v>
      </c>
      <c r="CE10" s="18">
        <v>0.72804294265068881</v>
      </c>
      <c r="CF10" s="18">
        <v>0.7776437170219479</v>
      </c>
      <c r="CG10" s="18">
        <v>0.83855067033931951</v>
      </c>
      <c r="CH10" s="19">
        <v>0.58081046463173425</v>
      </c>
      <c r="CI10" s="18">
        <v>0.75809901977497263</v>
      </c>
      <c r="CJ10" s="18">
        <v>0.77217602170471344</v>
      </c>
      <c r="CK10" s="18">
        <v>0.81275489945037704</v>
      </c>
      <c r="CL10" s="18">
        <v>0.75774827539470613</v>
      </c>
      <c r="CM10" s="18">
        <v>0.64532598064574387</v>
      </c>
      <c r="CN10" s="18">
        <v>0.53209789607956837</v>
      </c>
      <c r="CO10" s="18">
        <v>0.78188784932462452</v>
      </c>
      <c r="CP10" s="18">
        <v>0.76152347137943233</v>
      </c>
      <c r="CQ10" s="18">
        <v>0.69977251668763985</v>
      </c>
      <c r="CR10" s="18">
        <v>0.74595779894288383</v>
      </c>
      <c r="CS10" s="18">
        <v>0.71038949592410849</v>
      </c>
    </row>
    <row r="11" spans="1:97" x14ac:dyDescent="0.4">
      <c r="A11" s="14" t="s">
        <v>61</v>
      </c>
      <c r="B11" s="17">
        <v>2.6278105243666201</v>
      </c>
      <c r="C11" s="18">
        <v>2.1598758519746326</v>
      </c>
      <c r="D11" s="18">
        <v>2.0436457901651459</v>
      </c>
      <c r="E11" s="18">
        <v>2.9300124324372012</v>
      </c>
      <c r="F11" s="18">
        <v>2.8951310696305197</v>
      </c>
      <c r="G11" s="18">
        <v>2.8956601095112573</v>
      </c>
      <c r="H11" s="18">
        <v>2.577301543914734</v>
      </c>
      <c r="I11" s="18">
        <v>2.7137761984957698</v>
      </c>
      <c r="J11" s="18">
        <v>2.8070811988043931</v>
      </c>
      <c r="K11" s="17">
        <v>2.8417960120190169</v>
      </c>
      <c r="L11" s="18">
        <v>2.5952198307659842</v>
      </c>
      <c r="M11" s="18">
        <v>2.8875790253321982</v>
      </c>
      <c r="N11" s="18">
        <v>2.8651433257210024</v>
      </c>
      <c r="O11" s="18">
        <v>2.831853491222398</v>
      </c>
      <c r="P11" s="18">
        <v>3.2239998941920796</v>
      </c>
      <c r="Q11" s="18">
        <v>2.6469805048803736</v>
      </c>
      <c r="R11" s="17">
        <v>2.6865391353986241</v>
      </c>
      <c r="S11" s="17">
        <v>2.7312947663259823</v>
      </c>
      <c r="T11" s="18">
        <v>2.4972651577273264</v>
      </c>
      <c r="U11" s="18">
        <v>2.6386775178623822</v>
      </c>
      <c r="V11" s="18">
        <v>3.134095444672762</v>
      </c>
      <c r="W11" s="18">
        <v>2.5861717792492711</v>
      </c>
      <c r="X11" s="18">
        <v>2.6595804713745212</v>
      </c>
      <c r="Y11" s="18">
        <v>2.8829411090439589</v>
      </c>
      <c r="Z11" s="18">
        <v>2.5875693262677335</v>
      </c>
      <c r="AA11" s="18">
        <v>2.9187879696331289</v>
      </c>
      <c r="AB11" s="18">
        <v>2.6674323049385911</v>
      </c>
      <c r="AC11" s="18">
        <v>2.7404265824905982</v>
      </c>
      <c r="AD11" s="17">
        <v>2.479304463711038</v>
      </c>
      <c r="AE11" s="18">
        <v>2.7141950217347408</v>
      </c>
      <c r="AF11" s="18">
        <v>2.4236992231931271</v>
      </c>
      <c r="AG11" s="18">
        <v>2.3868295521677845</v>
      </c>
      <c r="AH11" s="18">
        <v>2.3799255817234553</v>
      </c>
      <c r="AI11" s="18">
        <v>2.7780809960057988</v>
      </c>
      <c r="AJ11" s="18">
        <v>2.4121308844665239</v>
      </c>
      <c r="AK11" s="18">
        <v>2.2602699866858424</v>
      </c>
      <c r="AL11" s="19">
        <v>2.9123214367939751</v>
      </c>
      <c r="AM11" s="18">
        <v>2.1416783496306575</v>
      </c>
      <c r="AN11" s="18">
        <v>2.9328089960292378</v>
      </c>
      <c r="AO11" s="18">
        <v>2.8528784178180167</v>
      </c>
      <c r="AP11" s="18">
        <v>2.9474589920614283</v>
      </c>
      <c r="AQ11" s="18">
        <v>3.2995519326120553</v>
      </c>
      <c r="AR11" s="18">
        <v>3.2103578794477952</v>
      </c>
      <c r="AS11" s="18">
        <v>2.698447267949871</v>
      </c>
      <c r="AT11" s="18">
        <v>3.0824288220926475</v>
      </c>
      <c r="AU11" s="18">
        <v>3.580414061880012</v>
      </c>
      <c r="AV11" s="18">
        <v>2.6984649026125984</v>
      </c>
      <c r="AW11" s="18">
        <v>2.5470823450574276</v>
      </c>
      <c r="AX11" s="17">
        <v>0.4554868791523537</v>
      </c>
      <c r="AY11" s="18">
        <v>0.67768634481365342</v>
      </c>
      <c r="AZ11" s="18">
        <v>0.59092713685690545</v>
      </c>
      <c r="BA11" s="18">
        <v>0.94130616766770969</v>
      </c>
      <c r="BB11" s="18">
        <v>0.59537071591677504</v>
      </c>
      <c r="BC11" s="18">
        <v>0.88682778458129508</v>
      </c>
      <c r="BD11" s="18">
        <v>0.83587345042482508</v>
      </c>
      <c r="BE11" s="18">
        <v>0.82124467593080375</v>
      </c>
      <c r="BF11" s="18">
        <v>0.78031288656612574</v>
      </c>
      <c r="BG11" s="17">
        <v>0.48138090459760596</v>
      </c>
      <c r="BH11" s="18">
        <v>0.64206458555105128</v>
      </c>
      <c r="BI11" s="18">
        <v>0.75738842874003953</v>
      </c>
      <c r="BJ11" s="18">
        <v>0.71531211168961828</v>
      </c>
      <c r="BK11" s="18">
        <v>0.76529740317743233</v>
      </c>
      <c r="BL11" s="18">
        <v>0.65635886751946826</v>
      </c>
      <c r="BM11" s="18">
        <v>0.75962341934443478</v>
      </c>
      <c r="BN11" s="17">
        <v>0.50988320508708973</v>
      </c>
      <c r="BO11" s="17">
        <v>0.48688348254615765</v>
      </c>
      <c r="BP11" s="18">
        <v>0.72645904502636105</v>
      </c>
      <c r="BQ11" s="18">
        <v>0.66416767972655832</v>
      </c>
      <c r="BR11" s="18">
        <v>0.74372754970400246</v>
      </c>
      <c r="BS11" s="18">
        <v>0.79682547268213155</v>
      </c>
      <c r="BT11" s="18">
        <v>0.72768061783476712</v>
      </c>
      <c r="BU11" s="18">
        <v>0.88640578134531922</v>
      </c>
      <c r="BV11" s="18">
        <v>0.77478478318499322</v>
      </c>
      <c r="BW11" s="18">
        <v>0.72958302067447656</v>
      </c>
      <c r="BX11" s="18">
        <v>0.79525695237034633</v>
      </c>
      <c r="BY11" s="18">
        <v>0.71997782251466336</v>
      </c>
      <c r="BZ11" s="17">
        <v>0.56468012986425897</v>
      </c>
      <c r="CA11" s="18">
        <v>0.72798248031957657</v>
      </c>
      <c r="CB11" s="18">
        <v>0.76475878623769644</v>
      </c>
      <c r="CC11" s="18">
        <v>0.75816846314833886</v>
      </c>
      <c r="CD11" s="18">
        <v>0.79907957947643782</v>
      </c>
      <c r="CE11" s="18">
        <v>0.71103553606217662</v>
      </c>
      <c r="CF11" s="18">
        <v>0.75237726963377816</v>
      </c>
      <c r="CG11" s="18">
        <v>0.82036436425532544</v>
      </c>
      <c r="CH11" s="19">
        <v>0.56640128984497518</v>
      </c>
      <c r="CI11" s="18">
        <v>0.76090913940508775</v>
      </c>
      <c r="CJ11" s="18">
        <v>0.7453016652980039</v>
      </c>
      <c r="CK11" s="18">
        <v>0.80180816609788907</v>
      </c>
      <c r="CL11" s="18">
        <v>0.72829967670215945</v>
      </c>
      <c r="CM11" s="18">
        <v>0.62106228236338135</v>
      </c>
      <c r="CN11" s="18">
        <v>0.52883683404916493</v>
      </c>
      <c r="CO11" s="18">
        <v>0.76771569145519325</v>
      </c>
      <c r="CP11" s="18">
        <v>0.74053736156854411</v>
      </c>
      <c r="CQ11" s="18">
        <v>0.70287704489906444</v>
      </c>
      <c r="CR11" s="18">
        <v>0.73335966784434314</v>
      </c>
      <c r="CS11" s="18">
        <v>0.68897870255748739</v>
      </c>
    </row>
    <row r="12" spans="1:97" x14ac:dyDescent="0.4">
      <c r="A12" s="14" t="s">
        <v>62</v>
      </c>
      <c r="B12" s="17">
        <v>2.8593185966712427</v>
      </c>
      <c r="C12" s="18">
        <v>2.5739714263408842</v>
      </c>
      <c r="D12" s="18">
        <v>2.2719256177761791</v>
      </c>
      <c r="E12" s="18">
        <v>2.9354917859094445</v>
      </c>
      <c r="F12" s="18">
        <v>3.0629356590789505</v>
      </c>
      <c r="G12" s="18">
        <v>3.0174319395960758</v>
      </c>
      <c r="H12" s="18">
        <v>2.8956983371067353</v>
      </c>
      <c r="I12" s="18">
        <v>3.0633371624861634</v>
      </c>
      <c r="J12" s="18">
        <v>3.0537568450754455</v>
      </c>
      <c r="K12" s="17">
        <v>2.9155993987362447</v>
      </c>
      <c r="L12" s="18">
        <v>2.7076200142013027</v>
      </c>
      <c r="M12" s="18">
        <v>2.9087583507132653</v>
      </c>
      <c r="N12" s="18">
        <v>3.0100487380525038</v>
      </c>
      <c r="O12" s="18">
        <v>2.9180375405685961</v>
      </c>
      <c r="P12" s="18">
        <v>3.2732230686013355</v>
      </c>
      <c r="Q12" s="18">
        <v>2.6759086802806076</v>
      </c>
      <c r="R12" s="17">
        <v>2.7017866488551232</v>
      </c>
      <c r="S12" s="17">
        <v>2.7533664945406855</v>
      </c>
      <c r="T12" s="18">
        <v>2.5451152277602298</v>
      </c>
      <c r="U12" s="18">
        <v>2.6488964232738521</v>
      </c>
      <c r="V12" s="18">
        <v>3.2175851057106648</v>
      </c>
      <c r="W12" s="18">
        <v>2.3973656915338561</v>
      </c>
      <c r="X12" s="18">
        <v>2.6580083200428053</v>
      </c>
      <c r="Y12" s="18">
        <v>2.9642550438865305</v>
      </c>
      <c r="Z12" s="18">
        <v>2.6089914457468693</v>
      </c>
      <c r="AA12" s="18">
        <v>2.9944904810233992</v>
      </c>
      <c r="AB12" s="18">
        <v>2.7116647892665178</v>
      </c>
      <c r="AC12" s="18">
        <v>2.7872924171619911</v>
      </c>
      <c r="AD12" s="17">
        <v>2.5734886662916918</v>
      </c>
      <c r="AE12" s="18">
        <v>2.8019807501421932</v>
      </c>
      <c r="AF12" s="18">
        <v>2.5229581878812812</v>
      </c>
      <c r="AG12" s="18">
        <v>2.5024257497518514</v>
      </c>
      <c r="AH12" s="18">
        <v>2.3937298551242354</v>
      </c>
      <c r="AI12" s="18">
        <v>2.8133678328853842</v>
      </c>
      <c r="AJ12" s="18">
        <v>2.4869790214470049</v>
      </c>
      <c r="AK12" s="18">
        <v>2.4929792668102198</v>
      </c>
      <c r="AL12" s="19">
        <v>3.1734885069649752</v>
      </c>
      <c r="AM12" s="18">
        <v>2.3123845213001637</v>
      </c>
      <c r="AN12" s="18">
        <v>3.2030863715616555</v>
      </c>
      <c r="AO12" s="18">
        <v>3.1953574309730177</v>
      </c>
      <c r="AP12" s="18">
        <v>3.256237243902202</v>
      </c>
      <c r="AQ12" s="18">
        <v>3.5369327370264143</v>
      </c>
      <c r="AR12" s="18">
        <v>3.3647181922613196</v>
      </c>
      <c r="AS12" s="18">
        <v>2.9008844227831196</v>
      </c>
      <c r="AT12" s="18">
        <v>3.2229347668491966</v>
      </c>
      <c r="AU12" s="18">
        <v>3.6786299811516106</v>
      </c>
      <c r="AV12" s="18">
        <v>2.8070330013494798</v>
      </c>
      <c r="AW12" s="18">
        <v>2.7149046987051575</v>
      </c>
      <c r="AX12" s="17">
        <v>0.46030143384252781</v>
      </c>
      <c r="AY12" s="18">
        <v>0.71230599270537087</v>
      </c>
      <c r="AZ12" s="18">
        <v>0.63484323617225946</v>
      </c>
      <c r="BA12" s="18">
        <v>0.92738328362239675</v>
      </c>
      <c r="BB12" s="18">
        <v>0.57329294107570605</v>
      </c>
      <c r="BC12" s="18">
        <v>0.85883033601248182</v>
      </c>
      <c r="BD12" s="18">
        <v>0.82465095293743518</v>
      </c>
      <c r="BE12" s="18">
        <v>0.77311298657847127</v>
      </c>
      <c r="BF12" s="18">
        <v>0.74381819574220531</v>
      </c>
      <c r="BG12" s="17">
        <v>0.47682612851832212</v>
      </c>
      <c r="BH12" s="18">
        <v>0.65103898998019105</v>
      </c>
      <c r="BI12" s="18">
        <v>0.78292711148261196</v>
      </c>
      <c r="BJ12" s="18">
        <v>0.67845846082202699</v>
      </c>
      <c r="BK12" s="18">
        <v>0.72426175059558073</v>
      </c>
      <c r="BL12" s="18">
        <v>0.69098934600882889</v>
      </c>
      <c r="BM12" s="18">
        <v>0.7725207280737737</v>
      </c>
      <c r="BN12" s="17">
        <v>0.50141370196568913</v>
      </c>
      <c r="BO12" s="17">
        <v>0.47751965122156692</v>
      </c>
      <c r="BP12" s="18">
        <v>0.70145355193650005</v>
      </c>
      <c r="BQ12" s="18">
        <v>0.64190747402941783</v>
      </c>
      <c r="BR12" s="18">
        <v>0.68890973060549199</v>
      </c>
      <c r="BS12" s="18">
        <v>0.86250734212452507</v>
      </c>
      <c r="BT12" s="18">
        <v>0.72746162070768539</v>
      </c>
      <c r="BU12" s="18">
        <v>0.89625108912778195</v>
      </c>
      <c r="BV12" s="18">
        <v>0.77462137009485532</v>
      </c>
      <c r="BW12" s="18">
        <v>0.7003098118613974</v>
      </c>
      <c r="BX12" s="18">
        <v>0.76746155069272826</v>
      </c>
      <c r="BY12" s="18">
        <v>0.69933736549422576</v>
      </c>
      <c r="BZ12" s="17">
        <v>0.56551966520991126</v>
      </c>
      <c r="CA12" s="18">
        <v>0.70362955988712916</v>
      </c>
      <c r="CB12" s="18">
        <v>0.75065116810372379</v>
      </c>
      <c r="CC12" s="18">
        <v>0.744210419854477</v>
      </c>
      <c r="CD12" s="18">
        <v>0.78566171876700086</v>
      </c>
      <c r="CE12" s="18">
        <v>0.71479283126944049</v>
      </c>
      <c r="CF12" s="18">
        <v>0.74900056841204088</v>
      </c>
      <c r="CG12" s="18">
        <v>0.81002817286436901</v>
      </c>
      <c r="CH12" s="19">
        <v>0.49328668010697152</v>
      </c>
      <c r="CI12" s="18">
        <v>0.75730473926897557</v>
      </c>
      <c r="CJ12" s="18">
        <v>0.68766008963333014</v>
      </c>
      <c r="CK12" s="18">
        <v>0.70722987398789183</v>
      </c>
      <c r="CL12" s="18">
        <v>0.62687048330336137</v>
      </c>
      <c r="CM12" s="18">
        <v>0.51714922237682215</v>
      </c>
      <c r="CN12" s="18">
        <v>0.47821438854367315</v>
      </c>
      <c r="CO12" s="18">
        <v>0.71092263041055459</v>
      </c>
      <c r="CP12" s="18">
        <v>0.67620929114923267</v>
      </c>
      <c r="CQ12" s="18">
        <v>0.62891807213391326</v>
      </c>
      <c r="CR12" s="18">
        <v>0.73879610812576657</v>
      </c>
      <c r="CS12" s="18">
        <v>0.66839779203945959</v>
      </c>
    </row>
    <row r="13" spans="1:97" x14ac:dyDescent="0.4">
      <c r="A13" s="14" t="s">
        <v>63</v>
      </c>
      <c r="B13" s="17">
        <v>2.6736997635933828</v>
      </c>
      <c r="C13" s="18">
        <v>2.3243498817966906</v>
      </c>
      <c r="D13" s="18">
        <v>2.1834515366430254</v>
      </c>
      <c r="E13" s="18">
        <v>2.7773049645390051</v>
      </c>
      <c r="F13" s="18">
        <v>2.8137115839243489</v>
      </c>
      <c r="G13" s="18">
        <v>2.9631205673758894</v>
      </c>
      <c r="H13" s="18">
        <v>2.7304964539007104</v>
      </c>
      <c r="I13" s="18">
        <v>2.6950354609929081</v>
      </c>
      <c r="J13" s="18">
        <v>2.9021276595744703</v>
      </c>
      <c r="K13" s="17">
        <v>2.8182033096926715</v>
      </c>
      <c r="L13" s="18">
        <v>2.670921985815601</v>
      </c>
      <c r="M13" s="18">
        <v>2.7872340425531932</v>
      </c>
      <c r="N13" s="18">
        <v>2.8397163120567401</v>
      </c>
      <c r="O13" s="18">
        <v>2.8411347517730521</v>
      </c>
      <c r="P13" s="18">
        <v>3.1262411347517722</v>
      </c>
      <c r="Q13" s="18">
        <v>2.643971631205674</v>
      </c>
      <c r="R13" s="17">
        <v>2.6864197530864167</v>
      </c>
      <c r="S13" s="17">
        <v>2.733758865248225</v>
      </c>
      <c r="T13" s="18">
        <v>2.5002364066193854</v>
      </c>
      <c r="U13" s="18">
        <v>2.6335697399527209</v>
      </c>
      <c r="V13" s="18">
        <v>3.1598108747044895</v>
      </c>
      <c r="W13" s="18">
        <v>2.5758865248226956</v>
      </c>
      <c r="X13" s="18">
        <v>2.6751773049645373</v>
      </c>
      <c r="Y13" s="18">
        <v>3.0085106382978686</v>
      </c>
      <c r="Z13" s="18">
        <v>2.5531914893617031</v>
      </c>
      <c r="AA13" s="18">
        <v>2.8510638297872375</v>
      </c>
      <c r="AB13" s="18">
        <v>2.6099290780141837</v>
      </c>
      <c r="AC13" s="18">
        <v>2.770212765957452</v>
      </c>
      <c r="AD13" s="17">
        <v>2.4111448834853095</v>
      </c>
      <c r="AE13" s="18">
        <v>2.6241134751773045</v>
      </c>
      <c r="AF13" s="18">
        <v>2.4425531914893615</v>
      </c>
      <c r="AG13" s="18">
        <v>2.3943262411347495</v>
      </c>
      <c r="AH13" s="18">
        <v>2.1985815602836865</v>
      </c>
      <c r="AI13" s="18">
        <v>2.744680851063829</v>
      </c>
      <c r="AJ13" s="18">
        <v>2.3418439716312061</v>
      </c>
      <c r="AK13" s="18">
        <v>2.1319148936170205</v>
      </c>
      <c r="AL13" s="19">
        <v>2.9259259259259256</v>
      </c>
      <c r="AM13" s="18">
        <v>2.2813238770685582</v>
      </c>
      <c r="AN13" s="18">
        <v>2.9465721040189123</v>
      </c>
      <c r="AO13" s="18">
        <v>2.832624113475176</v>
      </c>
      <c r="AP13" s="18">
        <v>2.9588652482269491</v>
      </c>
      <c r="AQ13" s="18">
        <v>3.2680851063829808</v>
      </c>
      <c r="AR13" s="18">
        <v>3.2526112185686613</v>
      </c>
      <c r="AS13" s="18">
        <v>2.7007092198581577</v>
      </c>
      <c r="AT13" s="18">
        <v>3.1049645390070908</v>
      </c>
      <c r="AU13" s="18">
        <v>3.6397163120567368</v>
      </c>
      <c r="AV13" s="18">
        <v>2.5248226950354593</v>
      </c>
      <c r="AW13" s="18">
        <v>2.4773049645390044</v>
      </c>
      <c r="AX13" s="17">
        <v>0.48557990379410693</v>
      </c>
      <c r="AY13" s="18">
        <v>0.75173284069041202</v>
      </c>
      <c r="AZ13" s="18">
        <v>0.61320465693429715</v>
      </c>
      <c r="BA13" s="18">
        <v>1.0766351724928056</v>
      </c>
      <c r="BB13" s="18">
        <v>0.61901262054987927</v>
      </c>
      <c r="BC13" s="18">
        <v>0.8879249420826093</v>
      </c>
      <c r="BD13" s="18">
        <v>0.85346413609039284</v>
      </c>
      <c r="BE13" s="18">
        <v>0.86227156404533412</v>
      </c>
      <c r="BF13" s="18">
        <v>0.84967140081428039</v>
      </c>
      <c r="BG13" s="17">
        <v>0.51996860302008296</v>
      </c>
      <c r="BH13" s="18">
        <v>0.64658254519422231</v>
      </c>
      <c r="BI13" s="18">
        <v>0.83435221400873394</v>
      </c>
      <c r="BJ13" s="18">
        <v>0.74894617560428778</v>
      </c>
      <c r="BK13" s="18">
        <v>0.75585507362690296</v>
      </c>
      <c r="BL13" s="18">
        <v>0.56629344481026289</v>
      </c>
      <c r="BM13" s="18">
        <v>0.77205900864534449</v>
      </c>
      <c r="BN13" s="17">
        <v>0.51680110806117885</v>
      </c>
      <c r="BO13" s="17">
        <v>0.48691023168124353</v>
      </c>
      <c r="BP13" s="18">
        <v>0.71578628595680482</v>
      </c>
      <c r="BQ13" s="18">
        <v>0.67432271078093442</v>
      </c>
      <c r="BR13" s="18">
        <v>0.75314489768442783</v>
      </c>
      <c r="BS13" s="18">
        <v>0.8224392687253308</v>
      </c>
      <c r="BT13" s="18">
        <v>0.70772483060002866</v>
      </c>
      <c r="BU13" s="18">
        <v>0.89819020701021457</v>
      </c>
      <c r="BV13" s="18">
        <v>0.82937486653843562</v>
      </c>
      <c r="BW13" s="18">
        <v>0.76068310184421373</v>
      </c>
      <c r="BX13" s="18">
        <v>0.82031252398606114</v>
      </c>
      <c r="BY13" s="18">
        <v>0.70988802342532009</v>
      </c>
      <c r="BZ13" s="17">
        <v>0.55253645445981181</v>
      </c>
      <c r="CA13" s="18">
        <v>0.75131520186912149</v>
      </c>
      <c r="CB13" s="18">
        <v>0.77232254163478564</v>
      </c>
      <c r="CC13" s="18">
        <v>0.79449214139204694</v>
      </c>
      <c r="CD13" s="18">
        <v>0.79967907408815786</v>
      </c>
      <c r="CE13" s="18">
        <v>0.75004029550036522</v>
      </c>
      <c r="CF13" s="18">
        <v>0.77295882486633793</v>
      </c>
      <c r="CG13" s="18">
        <v>0.80015260875164895</v>
      </c>
      <c r="CH13" s="19">
        <v>0.5713454758940002</v>
      </c>
      <c r="CI13" s="18">
        <v>0.74544459136768892</v>
      </c>
      <c r="CJ13" s="18">
        <v>0.77960184161483614</v>
      </c>
      <c r="CK13" s="18">
        <v>0.79298602267082841</v>
      </c>
      <c r="CL13" s="18">
        <v>0.75568800908510192</v>
      </c>
      <c r="CM13" s="18">
        <v>0.63115495009501688</v>
      </c>
      <c r="CN13" s="18">
        <v>0.52636937313840337</v>
      </c>
      <c r="CO13" s="18">
        <v>0.74605938766902336</v>
      </c>
      <c r="CP13" s="18">
        <v>0.75399751336538656</v>
      </c>
      <c r="CQ13" s="18">
        <v>0.67471368429169343</v>
      </c>
      <c r="CR13" s="18">
        <v>0.76297079619592245</v>
      </c>
      <c r="CS13" s="18">
        <v>0.70774618210554674</v>
      </c>
    </row>
    <row r="14" spans="1:97" x14ac:dyDescent="0.4">
      <c r="A14" s="14" t="s">
        <v>64</v>
      </c>
      <c r="B14" s="17">
        <v>2.5789028006745531</v>
      </c>
      <c r="C14" s="18">
        <v>2.0932223864476334</v>
      </c>
      <c r="D14" s="18">
        <v>2.0354158376442237</v>
      </c>
      <c r="E14" s="18">
        <v>2.9300778807344647</v>
      </c>
      <c r="F14" s="18">
        <v>2.8685667860458497</v>
      </c>
      <c r="G14" s="18">
        <v>3.0101472343811571</v>
      </c>
      <c r="H14" s="18">
        <v>2.5150360980046687</v>
      </c>
      <c r="I14" s="18">
        <v>2.5030839633904023</v>
      </c>
      <c r="J14" s="18">
        <v>2.6756722187482191</v>
      </c>
      <c r="K14" s="17">
        <v>2.8884443749644313</v>
      </c>
      <c r="L14" s="18">
        <v>2.6874538116082181</v>
      </c>
      <c r="M14" s="18">
        <v>2.9717682337559097</v>
      </c>
      <c r="N14" s="18">
        <v>2.8895955318060222</v>
      </c>
      <c r="O14" s="18">
        <v>2.898072878176396</v>
      </c>
      <c r="P14" s="18">
        <v>3.1511710533795081</v>
      </c>
      <c r="Q14" s="18">
        <v>2.732604741060765</v>
      </c>
      <c r="R14" s="17">
        <v>2.7697323126093911</v>
      </c>
      <c r="S14" s="17">
        <v>2.809348767362104</v>
      </c>
      <c r="T14" s="18">
        <v>2.6270038656131214</v>
      </c>
      <c r="U14" s="18">
        <v>2.7156997896651993</v>
      </c>
      <c r="V14" s="18">
        <v>3.1658968601367925</v>
      </c>
      <c r="W14" s="18">
        <v>2.6031848672616946</v>
      </c>
      <c r="X14" s="18">
        <v>2.7324484111193237</v>
      </c>
      <c r="Y14" s="18">
        <v>2.9668793701324967</v>
      </c>
      <c r="Z14" s="18">
        <v>2.7084020237621766</v>
      </c>
      <c r="AA14" s="18">
        <v>2.9716119038144417</v>
      </c>
      <c r="AB14" s="18">
        <v>2.7515277698823031</v>
      </c>
      <c r="AC14" s="18">
        <v>2.8508328122335218</v>
      </c>
      <c r="AD14" s="17">
        <v>2.4960501311547891</v>
      </c>
      <c r="AE14" s="18">
        <v>2.6809092717866783</v>
      </c>
      <c r="AF14" s="18">
        <v>2.4503368199647824</v>
      </c>
      <c r="AG14" s="18">
        <v>2.4639019953385151</v>
      </c>
      <c r="AH14" s="18">
        <v>2.3462992439316088</v>
      </c>
      <c r="AI14" s="18">
        <v>2.8333025410721318</v>
      </c>
      <c r="AJ14" s="18">
        <v>2.4581391052242432</v>
      </c>
      <c r="AK14" s="18">
        <v>2.2394619407651861</v>
      </c>
      <c r="AL14" s="19">
        <v>2.881493614158761</v>
      </c>
      <c r="AM14" s="18">
        <v>2.2092452579918462</v>
      </c>
      <c r="AN14" s="18">
        <v>2.8999298883898854</v>
      </c>
      <c r="AO14" s="18">
        <v>2.8147111212172304</v>
      </c>
      <c r="AP14" s="18">
        <v>2.8931437477498476</v>
      </c>
      <c r="AQ14" s="18">
        <v>3.2359658348018887</v>
      </c>
      <c r="AR14" s="18">
        <v>3.2578578405279668</v>
      </c>
      <c r="AS14" s="18">
        <v>2.7195654027627825</v>
      </c>
      <c r="AT14" s="18">
        <v>3.0764595531805838</v>
      </c>
      <c r="AU14" s="18">
        <v>3.625660849297951</v>
      </c>
      <c r="AV14" s="18">
        <v>2.6958672048206087</v>
      </c>
      <c r="AW14" s="18">
        <v>2.5561473196521356</v>
      </c>
      <c r="AX14" s="17">
        <v>0.47783395366061227</v>
      </c>
      <c r="AY14" s="18">
        <v>0.71320646102312169</v>
      </c>
      <c r="AZ14" s="18">
        <v>0.61076107727498496</v>
      </c>
      <c r="BA14" s="18">
        <v>0.87097019827928834</v>
      </c>
      <c r="BB14" s="18">
        <v>0.59584191579591106</v>
      </c>
      <c r="BC14" s="18">
        <v>0.85923047946594633</v>
      </c>
      <c r="BD14" s="18">
        <v>0.84419057365537076</v>
      </c>
      <c r="BE14" s="18">
        <v>0.84799712137819627</v>
      </c>
      <c r="BF14" s="18">
        <v>0.80872715077330792</v>
      </c>
      <c r="BG14" s="17">
        <v>0.46725976572801176</v>
      </c>
      <c r="BH14" s="18">
        <v>0.60961679591029916</v>
      </c>
      <c r="BI14" s="18">
        <v>0.74904196792319067</v>
      </c>
      <c r="BJ14" s="18">
        <v>0.71532036813753042</v>
      </c>
      <c r="BK14" s="18">
        <v>0.74818350667129074</v>
      </c>
      <c r="BL14" s="18">
        <v>0.65189305530952191</v>
      </c>
      <c r="BM14" s="18">
        <v>0.73709338652363687</v>
      </c>
      <c r="BN14" s="17">
        <v>0.48673397836822563</v>
      </c>
      <c r="BO14" s="17">
        <v>0.46718336778757202</v>
      </c>
      <c r="BP14" s="18">
        <v>0.71370025278087623</v>
      </c>
      <c r="BQ14" s="18">
        <v>0.67505569997490966</v>
      </c>
      <c r="BR14" s="18">
        <v>0.72003473843007715</v>
      </c>
      <c r="BS14" s="18">
        <v>0.79473480242601269</v>
      </c>
      <c r="BT14" s="18">
        <v>0.69767104427785931</v>
      </c>
      <c r="BU14" s="18">
        <v>0.86866909990618335</v>
      </c>
      <c r="BV14" s="18">
        <v>0.76299575589769941</v>
      </c>
      <c r="BW14" s="18">
        <v>0.69675092286508489</v>
      </c>
      <c r="BX14" s="18">
        <v>0.78505963325401673</v>
      </c>
      <c r="BY14" s="18">
        <v>0.68249565962947711</v>
      </c>
      <c r="BZ14" s="17">
        <v>0.55673492835645666</v>
      </c>
      <c r="CA14" s="18">
        <v>0.7321326266974435</v>
      </c>
      <c r="CB14" s="18">
        <v>0.77364524415287861</v>
      </c>
      <c r="CC14" s="18">
        <v>0.75726821180846737</v>
      </c>
      <c r="CD14" s="18">
        <v>0.8034574495374418</v>
      </c>
      <c r="CE14" s="18">
        <v>0.68278588678329899</v>
      </c>
      <c r="CF14" s="18">
        <v>0.75936151527669205</v>
      </c>
      <c r="CG14" s="18">
        <v>0.8274213338088735</v>
      </c>
      <c r="CH14" s="19">
        <v>0.56635622388618101</v>
      </c>
      <c r="CI14" s="18">
        <v>0.73044064023211497</v>
      </c>
      <c r="CJ14" s="18">
        <v>0.74826955932073336</v>
      </c>
      <c r="CK14" s="18">
        <v>0.78065162106727848</v>
      </c>
      <c r="CL14" s="18">
        <v>0.73961485233306057</v>
      </c>
      <c r="CM14" s="18">
        <v>0.63533732929785725</v>
      </c>
      <c r="CN14" s="18">
        <v>0.50606153943739307</v>
      </c>
      <c r="CO14" s="18">
        <v>0.75889465662912592</v>
      </c>
      <c r="CP14" s="18">
        <v>0.74206739425821722</v>
      </c>
      <c r="CQ14" s="18">
        <v>0.65664917662321487</v>
      </c>
      <c r="CR14" s="18">
        <v>0.71860825384592442</v>
      </c>
      <c r="CS14" s="18">
        <v>0.68220885817656574</v>
      </c>
    </row>
    <row r="15" spans="1:97" x14ac:dyDescent="0.4">
      <c r="A15" s="14" t="s">
        <v>65</v>
      </c>
      <c r="B15" s="17">
        <v>2.5851067667322427</v>
      </c>
      <c r="C15" s="18">
        <v>2.1056637445459652</v>
      </c>
      <c r="D15" s="18">
        <v>2.0793142001259386</v>
      </c>
      <c r="E15" s="18">
        <v>2.826000589558503</v>
      </c>
      <c r="F15" s="18">
        <v>2.8146042301261009</v>
      </c>
      <c r="G15" s="18">
        <v>2.8244178110385736</v>
      </c>
      <c r="H15" s="18">
        <v>2.6330582945827383</v>
      </c>
      <c r="I15" s="18">
        <v>2.6200348954861541</v>
      </c>
      <c r="J15" s="18">
        <v>2.7777603683943322</v>
      </c>
      <c r="K15" s="17">
        <v>2.7873941015237875</v>
      </c>
      <c r="L15" s="18">
        <v>2.6463994886952498</v>
      </c>
      <c r="M15" s="18">
        <v>2.8278675246247249</v>
      </c>
      <c r="N15" s="18">
        <v>2.7854697745071473</v>
      </c>
      <c r="O15" s="18">
        <v>2.7252604547036214</v>
      </c>
      <c r="P15" s="18">
        <v>3.1291743791710238</v>
      </c>
      <c r="Q15" s="18">
        <v>2.6101929874413257</v>
      </c>
      <c r="R15" s="17">
        <v>2.7508152656883591</v>
      </c>
      <c r="S15" s="17">
        <v>2.7920044898504841</v>
      </c>
      <c r="T15" s="18">
        <v>2.5711281014890801</v>
      </c>
      <c r="U15" s="18">
        <v>2.6907996129805754</v>
      </c>
      <c r="V15" s="18">
        <v>3.1627075073097428</v>
      </c>
      <c r="W15" s="18">
        <v>2.6672181605245537</v>
      </c>
      <c r="X15" s="18">
        <v>2.7539682328914643</v>
      </c>
      <c r="Y15" s="18">
        <v>2.927380740559697</v>
      </c>
      <c r="Z15" s="18">
        <v>2.6785339646743092</v>
      </c>
      <c r="AA15" s="18">
        <v>2.9459783881683399</v>
      </c>
      <c r="AB15" s="18">
        <v>2.7213061640725487</v>
      </c>
      <c r="AC15" s="18">
        <v>2.8010240258343502</v>
      </c>
      <c r="AD15" s="17">
        <v>2.4909117327820138</v>
      </c>
      <c r="AE15" s="18">
        <v>2.6211130969611838</v>
      </c>
      <c r="AF15" s="18">
        <v>2.4375612463584089</v>
      </c>
      <c r="AG15" s="18">
        <v>2.4768359301346927</v>
      </c>
      <c r="AH15" s="18">
        <v>2.4917581323212672</v>
      </c>
      <c r="AI15" s="18">
        <v>2.8654372691228196</v>
      </c>
      <c r="AJ15" s="18">
        <v>2.434015928700616</v>
      </c>
      <c r="AK15" s="18">
        <v>2.1096605258755097</v>
      </c>
      <c r="AL15" s="19">
        <v>2.8570974367780728</v>
      </c>
      <c r="AM15" s="18">
        <v>2.155570840404093</v>
      </c>
      <c r="AN15" s="18">
        <v>2.8747445025445413</v>
      </c>
      <c r="AO15" s="18">
        <v>2.7726225347648961</v>
      </c>
      <c r="AP15" s="18">
        <v>2.9139483684899656</v>
      </c>
      <c r="AQ15" s="18">
        <v>3.2128491872325387</v>
      </c>
      <c r="AR15" s="18">
        <v>3.2262050277601793</v>
      </c>
      <c r="AS15" s="18">
        <v>2.6196126441695866</v>
      </c>
      <c r="AT15" s="18">
        <v>3.0597844128184062</v>
      </c>
      <c r="AU15" s="18">
        <v>3.6386219204202357</v>
      </c>
      <c r="AV15" s="18">
        <v>2.6930896845862038</v>
      </c>
      <c r="AW15" s="18">
        <v>2.4158285818995315</v>
      </c>
      <c r="AX15" s="17">
        <v>0.46649869049752679</v>
      </c>
      <c r="AY15" s="18">
        <v>0.69235124763526279</v>
      </c>
      <c r="AZ15" s="18">
        <v>0.59857465306472113</v>
      </c>
      <c r="BA15" s="18">
        <v>0.99206999185283995</v>
      </c>
      <c r="BB15" s="18">
        <v>0.6076645508116747</v>
      </c>
      <c r="BC15" s="18">
        <v>0.95968027642690523</v>
      </c>
      <c r="BD15" s="18">
        <v>0.83170825876575716</v>
      </c>
      <c r="BE15" s="18">
        <v>0.8434290053372745</v>
      </c>
      <c r="BF15" s="18">
        <v>0.80017193060015224</v>
      </c>
      <c r="BG15" s="17">
        <v>0.50454061175506804</v>
      </c>
      <c r="BH15" s="18">
        <v>0.64253439253263367</v>
      </c>
      <c r="BI15" s="18">
        <v>0.77588588001526937</v>
      </c>
      <c r="BJ15" s="18">
        <v>0.75219095330007246</v>
      </c>
      <c r="BK15" s="18">
        <v>0.81011364163885735</v>
      </c>
      <c r="BL15" s="18">
        <v>0.65018507225313371</v>
      </c>
      <c r="BM15" s="18">
        <v>0.78149276448816296</v>
      </c>
      <c r="BN15" s="17">
        <v>0.51926941725032183</v>
      </c>
      <c r="BO15" s="17">
        <v>0.49726625387287393</v>
      </c>
      <c r="BP15" s="18">
        <v>0.74235244282970247</v>
      </c>
      <c r="BQ15" s="18">
        <v>0.68904025257347012</v>
      </c>
      <c r="BR15" s="18">
        <v>0.74255283117010773</v>
      </c>
      <c r="BS15" s="18">
        <v>0.80491091924655889</v>
      </c>
      <c r="BT15" s="18">
        <v>0.7296289699634545</v>
      </c>
      <c r="BU15" s="18">
        <v>0.8788122283824763</v>
      </c>
      <c r="BV15" s="18">
        <v>0.78492743358844563</v>
      </c>
      <c r="BW15" s="18">
        <v>0.74103502051083492</v>
      </c>
      <c r="BX15" s="18">
        <v>0.81739925309125561</v>
      </c>
      <c r="BY15" s="18">
        <v>0.72392517500794207</v>
      </c>
      <c r="BZ15" s="17">
        <v>0.57477376389237755</v>
      </c>
      <c r="CA15" s="18">
        <v>0.76140409957693889</v>
      </c>
      <c r="CB15" s="18">
        <v>0.79088380872885056</v>
      </c>
      <c r="CC15" s="18">
        <v>0.77775641222437342</v>
      </c>
      <c r="CD15" s="18">
        <v>0.81618754018635131</v>
      </c>
      <c r="CE15" s="18">
        <v>0.70936729926763031</v>
      </c>
      <c r="CF15" s="18">
        <v>0.78057950506863438</v>
      </c>
      <c r="CG15" s="18">
        <v>0.83946189002565252</v>
      </c>
      <c r="CH15" s="19">
        <v>0.57948008409747565</v>
      </c>
      <c r="CI15" s="18">
        <v>0.74492930614239161</v>
      </c>
      <c r="CJ15" s="18">
        <v>0.77325874561748575</v>
      </c>
      <c r="CK15" s="18">
        <v>0.79224800519703908</v>
      </c>
      <c r="CL15" s="18">
        <v>0.74934179621396257</v>
      </c>
      <c r="CM15" s="18">
        <v>0.65295372591575507</v>
      </c>
      <c r="CN15" s="18">
        <v>0.52633664538947122</v>
      </c>
      <c r="CO15" s="18">
        <v>0.79696604083514089</v>
      </c>
      <c r="CP15" s="18">
        <v>0.76295341463343913</v>
      </c>
      <c r="CQ15" s="18">
        <v>0.65932435302790582</v>
      </c>
      <c r="CR15" s="18">
        <v>0.74519463180622525</v>
      </c>
      <c r="CS15" s="18">
        <v>0.72803493102890016</v>
      </c>
    </row>
    <row r="16" spans="1:97" x14ac:dyDescent="0.4">
      <c r="A16" s="14" t="s">
        <v>66</v>
      </c>
      <c r="B16" s="17">
        <v>2.6695907644367867</v>
      </c>
      <c r="C16" s="18">
        <v>2.2850339234016035</v>
      </c>
      <c r="D16" s="18">
        <v>2.1607107339388825</v>
      </c>
      <c r="E16" s="18">
        <v>2.8349134787508987</v>
      </c>
      <c r="F16" s="18">
        <v>2.9183407368118579</v>
      </c>
      <c r="G16" s="18">
        <v>2.9771265663329483</v>
      </c>
      <c r="H16" s="18">
        <v>2.7191871643572458</v>
      </c>
      <c r="I16" s="18">
        <v>2.7561493071670062</v>
      </c>
      <c r="J16" s="18">
        <v>2.7052642047338029</v>
      </c>
      <c r="K16" s="17">
        <v>2.7928296757939584</v>
      </c>
      <c r="L16" s="18">
        <v>2.6989325730955551</v>
      </c>
      <c r="M16" s="18">
        <v>2.9146721474507498</v>
      </c>
      <c r="N16" s="18">
        <v>2.8067692103692981</v>
      </c>
      <c r="O16" s="18">
        <v>2.7967910893058421</v>
      </c>
      <c r="P16" s="18">
        <v>2.9893257309553749</v>
      </c>
      <c r="Q16" s="18">
        <v>2.5504873035868152</v>
      </c>
      <c r="R16" s="17">
        <v>2.7731539800756932</v>
      </c>
      <c r="S16" s="17">
        <v>2.8139152246458483</v>
      </c>
      <c r="T16" s="18">
        <v>2.6420362880947619</v>
      </c>
      <c r="U16" s="18">
        <v>2.7396075051382378</v>
      </c>
      <c r="V16" s="18">
        <v>3.1807664257773736</v>
      </c>
      <c r="W16" s="18">
        <v>2.5459457667572813</v>
      </c>
      <c r="X16" s="18">
        <v>2.703706159252135</v>
      </c>
      <c r="Y16" s="18">
        <v>2.8765829079095582</v>
      </c>
      <c r="Z16" s="18">
        <v>2.7823708811244376</v>
      </c>
      <c r="AA16" s="18">
        <v>3.0286415169395937</v>
      </c>
      <c r="AB16" s="18">
        <v>2.7954319432473627</v>
      </c>
      <c r="AC16" s="18">
        <v>2.8440628522177205</v>
      </c>
      <c r="AD16" s="17">
        <v>2.5619808488269533</v>
      </c>
      <c r="AE16" s="18">
        <v>2.7182258171451021</v>
      </c>
      <c r="AF16" s="18">
        <v>2.5424650268514131</v>
      </c>
      <c r="AG16" s="18">
        <v>2.5262878737651744</v>
      </c>
      <c r="AH16" s="18">
        <v>2.5037459391367918</v>
      </c>
      <c r="AI16" s="18">
        <v>2.8675992839620648</v>
      </c>
      <c r="AJ16" s="18">
        <v>2.543260624544196</v>
      </c>
      <c r="AK16" s="18">
        <v>2.2322813763839999</v>
      </c>
      <c r="AL16" s="19">
        <v>2.9473266444193755</v>
      </c>
      <c r="AM16" s="18">
        <v>2.2337399721540927</v>
      </c>
      <c r="AN16" s="18">
        <v>2.9752038719087479</v>
      </c>
      <c r="AO16" s="18">
        <v>2.8963071007093966</v>
      </c>
      <c r="AP16" s="18">
        <v>2.9945302658622035</v>
      </c>
      <c r="AQ16" s="18">
        <v>3.292089327940932</v>
      </c>
      <c r="AR16" s="18">
        <v>3.2919753123624713</v>
      </c>
      <c r="AS16" s="18">
        <v>2.6985016243452669</v>
      </c>
      <c r="AT16" s="18">
        <v>3.0593383279188648</v>
      </c>
      <c r="AU16" s="18">
        <v>3.6009746071736575</v>
      </c>
      <c r="AV16" s="18">
        <v>2.6432738845057382</v>
      </c>
      <c r="AW16" s="18">
        <v>2.4983590797586492</v>
      </c>
      <c r="AX16" s="17">
        <v>0.45978537228380373</v>
      </c>
      <c r="AY16" s="18">
        <v>0.7181708563603918</v>
      </c>
      <c r="AZ16" s="18">
        <v>0.60815639971876045</v>
      </c>
      <c r="BA16" s="18">
        <v>0.93395120187202063</v>
      </c>
      <c r="BB16" s="18">
        <v>0.59673437740604851</v>
      </c>
      <c r="BC16" s="18">
        <v>0.90306249731217902</v>
      </c>
      <c r="BD16" s="18">
        <v>0.81986432171784307</v>
      </c>
      <c r="BE16" s="18">
        <v>0.83829751587913948</v>
      </c>
      <c r="BF16" s="18">
        <v>0.82043565913906191</v>
      </c>
      <c r="BG16" s="17">
        <v>0.47327012680795005</v>
      </c>
      <c r="BH16" s="18">
        <v>0.61527825135581027</v>
      </c>
      <c r="BI16" s="18">
        <v>0.73834086109906871</v>
      </c>
      <c r="BJ16" s="18">
        <v>0.74545215376322227</v>
      </c>
      <c r="BK16" s="18">
        <v>0.78267180175381335</v>
      </c>
      <c r="BL16" s="18">
        <v>0.78115044522772858</v>
      </c>
      <c r="BM16" s="18">
        <v>0.77663987514276411</v>
      </c>
      <c r="BN16" s="17">
        <v>0.47622097014834158</v>
      </c>
      <c r="BO16" s="17">
        <v>0.45755882019374222</v>
      </c>
      <c r="BP16" s="18">
        <v>0.71248769493228348</v>
      </c>
      <c r="BQ16" s="18">
        <v>0.6662923767683816</v>
      </c>
      <c r="BR16" s="18">
        <v>0.72849775233901126</v>
      </c>
      <c r="BS16" s="18">
        <v>0.82195586416868582</v>
      </c>
      <c r="BT16" s="18">
        <v>0.72829042981080527</v>
      </c>
      <c r="BU16" s="18">
        <v>0.92742651775552865</v>
      </c>
      <c r="BV16" s="18">
        <v>0.76644931304295039</v>
      </c>
      <c r="BW16" s="18">
        <v>0.70053030348107181</v>
      </c>
      <c r="BX16" s="18">
        <v>0.78517277576957212</v>
      </c>
      <c r="BY16" s="18">
        <v>0.7189156903469448</v>
      </c>
      <c r="BZ16" s="17">
        <v>0.56501878651056692</v>
      </c>
      <c r="CA16" s="18">
        <v>0.76499149164453684</v>
      </c>
      <c r="CB16" s="18">
        <v>0.79031730049292603</v>
      </c>
      <c r="CC16" s="18">
        <v>0.76268549664075358</v>
      </c>
      <c r="CD16" s="18">
        <v>0.80552288678206285</v>
      </c>
      <c r="CE16" s="18">
        <v>0.69943956016989994</v>
      </c>
      <c r="CF16" s="18">
        <v>0.7606047844681264</v>
      </c>
      <c r="CG16" s="18">
        <v>0.86467795893781652</v>
      </c>
      <c r="CH16" s="19">
        <v>0.56099203918760554</v>
      </c>
      <c r="CI16" s="18">
        <v>0.72951983021002442</v>
      </c>
      <c r="CJ16" s="18">
        <v>0.75669549426289984</v>
      </c>
      <c r="CK16" s="18">
        <v>0.77052454716984853</v>
      </c>
      <c r="CL16" s="18">
        <v>0.72186247172798723</v>
      </c>
      <c r="CM16" s="18">
        <v>0.62537881478931723</v>
      </c>
      <c r="CN16" s="18">
        <v>0.5173499539641444</v>
      </c>
      <c r="CO16" s="18">
        <v>0.76819057980170957</v>
      </c>
      <c r="CP16" s="18">
        <v>0.7541428622982177</v>
      </c>
      <c r="CQ16" s="18">
        <v>0.67066424558168025</v>
      </c>
      <c r="CR16" s="18">
        <v>0.75919186952382223</v>
      </c>
      <c r="CS16" s="18">
        <v>0.71387630991606321</v>
      </c>
    </row>
    <row r="17" spans="1:97" x14ac:dyDescent="0.4">
      <c r="A17" s="14" t="s">
        <v>67</v>
      </c>
      <c r="B17" s="17">
        <v>2.7633324226267066</v>
      </c>
      <c r="C17" s="18">
        <v>2.1721345858768695</v>
      </c>
      <c r="D17" s="18">
        <v>2.0974952808839271</v>
      </c>
      <c r="E17" s="18">
        <v>3.4248363487840483</v>
      </c>
      <c r="F17" s="18">
        <v>3.0065423690146522</v>
      </c>
      <c r="G17" s="18">
        <v>3.1479484264094677</v>
      </c>
      <c r="H17" s="18">
        <v>2.73527691000012</v>
      </c>
      <c r="I17" s="18">
        <v>2.7564770557132094</v>
      </c>
      <c r="J17" s="18">
        <v>2.7659484043316387</v>
      </c>
      <c r="K17" s="17">
        <v>2.8946312466194013</v>
      </c>
      <c r="L17" s="18">
        <v>2.7476680391659065</v>
      </c>
      <c r="M17" s="18">
        <v>2.9764099393966514</v>
      </c>
      <c r="N17" s="18">
        <v>2.8716842000684664</v>
      </c>
      <c r="O17" s="18">
        <v>2.8537681175418621</v>
      </c>
      <c r="P17" s="18">
        <v>3.160808707458977</v>
      </c>
      <c r="Q17" s="18">
        <v>2.7574484760843379</v>
      </c>
      <c r="R17" s="17">
        <v>2.8825491035416917</v>
      </c>
      <c r="S17" s="17">
        <v>2.9133296169144973</v>
      </c>
      <c r="T17" s="18">
        <v>2.7121376031673927</v>
      </c>
      <c r="U17" s="18">
        <v>2.7514525310283759</v>
      </c>
      <c r="V17" s="18">
        <v>3.1903542372694607</v>
      </c>
      <c r="W17" s="18">
        <v>2.697822031372513</v>
      </c>
      <c r="X17" s="18">
        <v>2.8615670776805358</v>
      </c>
      <c r="Y17" s="18">
        <v>3.047218757244289</v>
      </c>
      <c r="Z17" s="18">
        <v>2.8467198004172753</v>
      </c>
      <c r="AA17" s="18">
        <v>3.1396527172173645</v>
      </c>
      <c r="AB17" s="18">
        <v>2.9034485423174621</v>
      </c>
      <c r="AC17" s="18">
        <v>2.9829228714302896</v>
      </c>
      <c r="AD17" s="17">
        <v>2.663771066496619</v>
      </c>
      <c r="AE17" s="18">
        <v>2.7981322235591417</v>
      </c>
      <c r="AF17" s="18">
        <v>2.6033348419786186</v>
      </c>
      <c r="AG17" s="18">
        <v>2.723150713662795</v>
      </c>
      <c r="AH17" s="18">
        <v>2.6185850379185487</v>
      </c>
      <c r="AI17" s="18">
        <v>3.046733047058646</v>
      </c>
      <c r="AJ17" s="18">
        <v>2.6453046175583954</v>
      </c>
      <c r="AK17" s="18">
        <v>2.2111569837397682</v>
      </c>
      <c r="AL17" s="19">
        <v>2.9284843879744953</v>
      </c>
      <c r="AM17" s="18">
        <v>2.2095729062027596</v>
      </c>
      <c r="AN17" s="18">
        <v>3.0457211508388244</v>
      </c>
      <c r="AO17" s="18">
        <v>2.8517811213281328</v>
      </c>
      <c r="AP17" s="18">
        <v>2.9589961253573889</v>
      </c>
      <c r="AQ17" s="18">
        <v>3.252417512059993</v>
      </c>
      <c r="AR17" s="18">
        <v>3.2241617736048456</v>
      </c>
      <c r="AS17" s="18">
        <v>2.7487277704798498</v>
      </c>
      <c r="AT17" s="18">
        <v>3.0912141650752387</v>
      </c>
      <c r="AU17" s="18">
        <v>3.7561182925078898</v>
      </c>
      <c r="AV17" s="18">
        <v>2.879808806808779</v>
      </c>
      <c r="AW17" s="18">
        <v>2.5334367307289383</v>
      </c>
      <c r="AX17" s="17">
        <v>0.44684430573283129</v>
      </c>
      <c r="AY17" s="18">
        <v>0.70927658020688678</v>
      </c>
      <c r="AZ17" s="18">
        <v>0.59345393451391326</v>
      </c>
      <c r="BA17" s="18">
        <v>0.74041159356290476</v>
      </c>
      <c r="BB17" s="18">
        <v>0.59102648763375709</v>
      </c>
      <c r="BC17" s="18">
        <v>0.83962785056664602</v>
      </c>
      <c r="BD17" s="18">
        <v>0.8546979407003189</v>
      </c>
      <c r="BE17" s="18">
        <v>0.85668841146109087</v>
      </c>
      <c r="BF17" s="18">
        <v>0.82506170350033836</v>
      </c>
      <c r="BG17" s="17">
        <v>0.50596978309177854</v>
      </c>
      <c r="BH17" s="18">
        <v>0.64117820507975964</v>
      </c>
      <c r="BI17" s="18">
        <v>0.77379453893899619</v>
      </c>
      <c r="BJ17" s="18">
        <v>0.74240670897259164</v>
      </c>
      <c r="BK17" s="18">
        <v>0.78461296440434936</v>
      </c>
      <c r="BL17" s="18">
        <v>0.67395690526559049</v>
      </c>
      <c r="BM17" s="18">
        <v>0.7754721715330033</v>
      </c>
      <c r="BN17" s="17">
        <v>0.51248229781037813</v>
      </c>
      <c r="BO17" s="17">
        <v>0.49524498683908597</v>
      </c>
      <c r="BP17" s="18">
        <v>0.75041486513057143</v>
      </c>
      <c r="BQ17" s="18">
        <v>0.7227098184553663</v>
      </c>
      <c r="BR17" s="18">
        <v>0.75091404079088486</v>
      </c>
      <c r="BS17" s="18">
        <v>0.80963921540807393</v>
      </c>
      <c r="BT17" s="18">
        <v>0.70397939517452146</v>
      </c>
      <c r="BU17" s="18">
        <v>0.89636721892307458</v>
      </c>
      <c r="BV17" s="18">
        <v>0.76978640393741082</v>
      </c>
      <c r="BW17" s="18">
        <v>0.69641807424804603</v>
      </c>
      <c r="BX17" s="18">
        <v>0.78970461727962371</v>
      </c>
      <c r="BY17" s="18">
        <v>0.67733618044646804</v>
      </c>
      <c r="BZ17" s="17">
        <v>0.5556793163773398</v>
      </c>
      <c r="CA17" s="18">
        <v>0.73577510653260003</v>
      </c>
      <c r="CB17" s="18">
        <v>0.78382515631432381</v>
      </c>
      <c r="CC17" s="18">
        <v>0.75000903032885313</v>
      </c>
      <c r="CD17" s="18">
        <v>0.81136328737581664</v>
      </c>
      <c r="CE17" s="18">
        <v>0.65830271519284789</v>
      </c>
      <c r="CF17" s="18">
        <v>0.79107746444054017</v>
      </c>
      <c r="CG17" s="18">
        <v>0.85929456082245115</v>
      </c>
      <c r="CH17" s="19">
        <v>0.58244437353336864</v>
      </c>
      <c r="CI17" s="18">
        <v>0.75980878539599905</v>
      </c>
      <c r="CJ17" s="18">
        <v>0.76066536673474672</v>
      </c>
      <c r="CK17" s="18">
        <v>0.80027901089987896</v>
      </c>
      <c r="CL17" s="18">
        <v>0.74726015298913573</v>
      </c>
      <c r="CM17" s="18">
        <v>0.6518038491456658</v>
      </c>
      <c r="CN17" s="18">
        <v>0.51979095064209146</v>
      </c>
      <c r="CO17" s="18">
        <v>0.77865345038598566</v>
      </c>
      <c r="CP17" s="18">
        <v>0.75531127486708305</v>
      </c>
      <c r="CQ17" s="18">
        <v>0.56717242209778029</v>
      </c>
      <c r="CR17" s="18">
        <v>0.71997914753362524</v>
      </c>
      <c r="CS17" s="18">
        <v>0.72206791609788357</v>
      </c>
    </row>
    <row r="18" spans="1:97" x14ac:dyDescent="0.4">
      <c r="A18" s="14" t="s">
        <v>68</v>
      </c>
      <c r="B18" s="17">
        <v>2.4371875249979702</v>
      </c>
      <c r="C18" s="18">
        <v>2.1309028611044414</v>
      </c>
      <c r="D18" s="18">
        <v>2.0903927685785249</v>
      </c>
      <c r="E18" s="18">
        <v>2.104371650267987</v>
      </c>
      <c r="F18" s="18">
        <v>2.765265445431035</v>
      </c>
      <c r="G18" s="18">
        <v>2.5926325893928541</v>
      </c>
      <c r="H18" s="18">
        <v>2.5377369810415189</v>
      </c>
      <c r="I18" s="18">
        <v>2.5916926645868195</v>
      </c>
      <c r="J18" s="18">
        <v>2.6845052395808402</v>
      </c>
      <c r="K18" s="17">
        <v>2.7832840039463549</v>
      </c>
      <c r="L18" s="18">
        <v>2.5833533317334543</v>
      </c>
      <c r="M18" s="18">
        <v>2.6896448284137255</v>
      </c>
      <c r="N18" s="18">
        <v>2.8939484841212608</v>
      </c>
      <c r="O18" s="18">
        <v>2.8047356211502965</v>
      </c>
      <c r="P18" s="18">
        <v>3.1499880009599264</v>
      </c>
      <c r="Q18" s="18">
        <v>2.5780337572993757</v>
      </c>
      <c r="R18" s="17">
        <v>2.6673925345231524</v>
      </c>
      <c r="S18" s="17">
        <v>2.7170813001626466</v>
      </c>
      <c r="T18" s="18">
        <v>2.4867077300482676</v>
      </c>
      <c r="U18" s="18">
        <v>2.6808521984907743</v>
      </c>
      <c r="V18" s="18">
        <v>3.1642801909180669</v>
      </c>
      <c r="W18" s="18">
        <v>2.4378849692024396</v>
      </c>
      <c r="X18" s="18">
        <v>2.6103311735061112</v>
      </c>
      <c r="Y18" s="18">
        <v>2.9180065594752507</v>
      </c>
      <c r="Z18" s="18">
        <v>2.578913686905052</v>
      </c>
      <c r="AA18" s="18">
        <v>2.8333933285336945</v>
      </c>
      <c r="AB18" s="18">
        <v>2.690284777217804</v>
      </c>
      <c r="AC18" s="18">
        <v>2.7701583873290008</v>
      </c>
      <c r="AD18" s="17">
        <v>2.4395219810986539</v>
      </c>
      <c r="AE18" s="18">
        <v>2.6189104871609969</v>
      </c>
      <c r="AF18" s="18">
        <v>2.4428845692344643</v>
      </c>
      <c r="AG18" s="18">
        <v>2.3592712582993225</v>
      </c>
      <c r="AH18" s="18">
        <v>2.2700383969282703</v>
      </c>
      <c r="AI18" s="18">
        <v>2.7227821774258145</v>
      </c>
      <c r="AJ18" s="18">
        <v>2.4086873050155657</v>
      </c>
      <c r="AK18" s="18">
        <v>2.2540796736260904</v>
      </c>
      <c r="AL18" s="19">
        <v>2.8453801473659843</v>
      </c>
      <c r="AM18" s="18">
        <v>2.2330613550916012</v>
      </c>
      <c r="AN18" s="18">
        <v>2.7655387568994594</v>
      </c>
      <c r="AO18" s="18">
        <v>2.6908780630882747</v>
      </c>
      <c r="AP18" s="18">
        <v>2.8835693144548511</v>
      </c>
      <c r="AQ18" s="18">
        <v>3.2496166973308855</v>
      </c>
      <c r="AR18" s="18">
        <v>3.2216659030913957</v>
      </c>
      <c r="AS18" s="18">
        <v>2.6294696424286244</v>
      </c>
      <c r="AT18" s="18">
        <v>3.0852331813454899</v>
      </c>
      <c r="AU18" s="18">
        <v>3.4774618030557294</v>
      </c>
      <c r="AV18" s="18">
        <v>2.5331373490121307</v>
      </c>
      <c r="AW18" s="18">
        <v>2.4990100791936696</v>
      </c>
      <c r="AX18" s="17">
        <v>0.5030793664672315</v>
      </c>
      <c r="AY18" s="18">
        <v>0.68072652374303344</v>
      </c>
      <c r="AZ18" s="18">
        <v>0.62585807109466018</v>
      </c>
      <c r="BA18" s="18">
        <v>1.1037810413255842</v>
      </c>
      <c r="BB18" s="18">
        <v>0.66721953155281422</v>
      </c>
      <c r="BC18" s="18">
        <v>0.98584999006262375</v>
      </c>
      <c r="BD18" s="18">
        <v>0.85579896168651715</v>
      </c>
      <c r="BE18" s="18">
        <v>0.87398280984254539</v>
      </c>
      <c r="BF18" s="18">
        <v>0.83893555439060918</v>
      </c>
      <c r="BG18" s="17">
        <v>0.49685447905632929</v>
      </c>
      <c r="BH18" s="18">
        <v>0.68945294818925462</v>
      </c>
      <c r="BI18" s="18">
        <v>0.79514402884097424</v>
      </c>
      <c r="BJ18" s="18">
        <v>0.76153619742143253</v>
      </c>
      <c r="BK18" s="18">
        <v>0.83729726387690451</v>
      </c>
      <c r="BL18" s="18">
        <v>0.72318076608188675</v>
      </c>
      <c r="BM18" s="18">
        <v>0.816608985112382</v>
      </c>
      <c r="BN18" s="17">
        <v>0.55395110753523635</v>
      </c>
      <c r="BO18" s="17">
        <v>0.52978166273562421</v>
      </c>
      <c r="BP18" s="18">
        <v>0.76969473029787827</v>
      </c>
      <c r="BQ18" s="18">
        <v>0.71718826270330582</v>
      </c>
      <c r="BR18" s="18">
        <v>0.76797354233112969</v>
      </c>
      <c r="BS18" s="18">
        <v>0.87294655743942029</v>
      </c>
      <c r="BT18" s="18">
        <v>0.78361292444829289</v>
      </c>
      <c r="BU18" s="18">
        <v>0.92659863089452521</v>
      </c>
      <c r="BV18" s="18">
        <v>0.84225267494699063</v>
      </c>
      <c r="BW18" s="18">
        <v>0.80977814984178098</v>
      </c>
      <c r="BX18" s="18">
        <v>0.8722861651466276</v>
      </c>
      <c r="BY18" s="18">
        <v>0.80656653410429036</v>
      </c>
      <c r="BZ18" s="17">
        <v>0.64704466038544839</v>
      </c>
      <c r="CA18" s="18">
        <v>0.80339307841212226</v>
      </c>
      <c r="CB18" s="18">
        <v>0.84491108059405939</v>
      </c>
      <c r="CC18" s="18">
        <v>0.8291999653509935</v>
      </c>
      <c r="CD18" s="18">
        <v>0.86672276883907717</v>
      </c>
      <c r="CE18" s="18">
        <v>0.79660909843297067</v>
      </c>
      <c r="CF18" s="18">
        <v>0.82267898760757452</v>
      </c>
      <c r="CG18" s="18">
        <v>0.8830467533701063</v>
      </c>
      <c r="CH18" s="19">
        <v>0.60138062570168527</v>
      </c>
      <c r="CI18" s="18">
        <v>0.77538648951667088</v>
      </c>
      <c r="CJ18" s="18">
        <v>0.81688374040044265</v>
      </c>
      <c r="CK18" s="18">
        <v>0.83758283293128155</v>
      </c>
      <c r="CL18" s="18">
        <v>0.78347756308698391</v>
      </c>
      <c r="CM18" s="18">
        <v>0.67180519362287072</v>
      </c>
      <c r="CN18" s="18">
        <v>0.55986258838841196</v>
      </c>
      <c r="CO18" s="18">
        <v>0.83187423918123449</v>
      </c>
      <c r="CP18" s="18">
        <v>0.8055903332805131</v>
      </c>
      <c r="CQ18" s="18">
        <v>0.80219285601292911</v>
      </c>
      <c r="CR18" s="18">
        <v>0.81802303057617387</v>
      </c>
      <c r="CS18" s="18">
        <v>0.76984314017257649</v>
      </c>
    </row>
    <row r="19" spans="1:97" x14ac:dyDescent="0.4">
      <c r="A19" s="14" t="s">
        <v>69</v>
      </c>
      <c r="B19" s="17">
        <v>2.5831325101555529</v>
      </c>
      <c r="C19" s="18">
        <v>2.0815965482085832</v>
      </c>
      <c r="D19" s="18">
        <v>2.0909093778505881</v>
      </c>
      <c r="E19" s="18">
        <v>2.6850776937135068</v>
      </c>
      <c r="F19" s="18">
        <v>2.9044539345561073</v>
      </c>
      <c r="G19" s="18">
        <v>2.9389860520609767</v>
      </c>
      <c r="H19" s="18">
        <v>2.5504275284782127</v>
      </c>
      <c r="I19" s="18">
        <v>2.6384093857415087</v>
      </c>
      <c r="J19" s="18">
        <v>2.7751995606351882</v>
      </c>
      <c r="K19" s="17">
        <v>2.8461989051651346</v>
      </c>
      <c r="L19" s="18">
        <v>2.6535946165184572</v>
      </c>
      <c r="M19" s="18">
        <v>2.815211112899711</v>
      </c>
      <c r="N19" s="18">
        <v>2.8777779882015651</v>
      </c>
      <c r="O19" s="18">
        <v>2.8410664065828444</v>
      </c>
      <c r="P19" s="18">
        <v>3.1820854678193529</v>
      </c>
      <c r="Q19" s="18">
        <v>2.7074578389689399</v>
      </c>
      <c r="R19" s="17">
        <v>2.7819617035767523</v>
      </c>
      <c r="S19" s="17">
        <v>2.8239576921984146</v>
      </c>
      <c r="T19" s="18">
        <v>2.6196259086360723</v>
      </c>
      <c r="U19" s="18">
        <v>2.7614536283895372</v>
      </c>
      <c r="V19" s="18">
        <v>3.2019215897936411</v>
      </c>
      <c r="W19" s="18">
        <v>2.5314893899078927</v>
      </c>
      <c r="X19" s="18">
        <v>2.7531934436164414</v>
      </c>
      <c r="Y19" s="18">
        <v>2.9755982084520811</v>
      </c>
      <c r="Z19" s="18">
        <v>2.7086320035603659</v>
      </c>
      <c r="AA19" s="18">
        <v>2.9851240921530207</v>
      </c>
      <c r="AB19" s="18">
        <v>2.803379510827853</v>
      </c>
      <c r="AC19" s="18">
        <v>2.8991591466474769</v>
      </c>
      <c r="AD19" s="17">
        <v>2.5550788705835319</v>
      </c>
      <c r="AE19" s="18">
        <v>2.7403439165964119</v>
      </c>
      <c r="AF19" s="18">
        <v>2.5058234776104178</v>
      </c>
      <c r="AG19" s="18">
        <v>2.5130105011978441</v>
      </c>
      <c r="AH19" s="18">
        <v>2.5008616853049874</v>
      </c>
      <c r="AI19" s="18">
        <v>2.874350185120258</v>
      </c>
      <c r="AJ19" s="18">
        <v>2.501297262492074</v>
      </c>
      <c r="AK19" s="18">
        <v>2.2498650657626884</v>
      </c>
      <c r="AL19" s="19">
        <v>2.8758447198892134</v>
      </c>
      <c r="AM19" s="18">
        <v>2.2405948469324826</v>
      </c>
      <c r="AN19" s="18">
        <v>2.8530132156644039</v>
      </c>
      <c r="AO19" s="18">
        <v>2.7424570972251874</v>
      </c>
      <c r="AP19" s="18">
        <v>2.9076434327269718</v>
      </c>
      <c r="AQ19" s="18">
        <v>3.2556798633929818</v>
      </c>
      <c r="AR19" s="18">
        <v>3.2083384624124776</v>
      </c>
      <c r="AS19" s="18">
        <v>2.700834225004066</v>
      </c>
      <c r="AT19" s="18">
        <v>3.0958127775620556</v>
      </c>
      <c r="AU19" s="18">
        <v>3.6494739932011795</v>
      </c>
      <c r="AV19" s="18">
        <v>2.7404859526356815</v>
      </c>
      <c r="AW19" s="18">
        <v>2.5421799691308218</v>
      </c>
      <c r="AX19" s="17">
        <v>0.46382584927967668</v>
      </c>
      <c r="AY19" s="18">
        <v>0.66494605498179515</v>
      </c>
      <c r="AZ19" s="18">
        <v>0.59816371027723725</v>
      </c>
      <c r="BA19" s="18">
        <v>0.97979625439314944</v>
      </c>
      <c r="BB19" s="18">
        <v>0.60445073568934471</v>
      </c>
      <c r="BC19" s="18">
        <v>0.88254481961699449</v>
      </c>
      <c r="BD19" s="18">
        <v>0.84070566999396856</v>
      </c>
      <c r="BE19" s="18">
        <v>0.84356967514666714</v>
      </c>
      <c r="BF19" s="18">
        <v>0.80378146145310891</v>
      </c>
      <c r="BG19" s="17">
        <v>0.47334305114548753</v>
      </c>
      <c r="BH19" s="18">
        <v>0.63226310138004105</v>
      </c>
      <c r="BI19" s="18">
        <v>0.75297490523314037</v>
      </c>
      <c r="BJ19" s="18">
        <v>0.71966791117201734</v>
      </c>
      <c r="BK19" s="18">
        <v>0.77337923969967337</v>
      </c>
      <c r="BL19" s="18">
        <v>0.63511113332405866</v>
      </c>
      <c r="BM19" s="18">
        <v>0.75767427706318369</v>
      </c>
      <c r="BN19" s="17">
        <v>0.5120988665570273</v>
      </c>
      <c r="BO19" s="17">
        <v>0.49134174217810067</v>
      </c>
      <c r="BP19" s="18">
        <v>0.74453314518456615</v>
      </c>
      <c r="BQ19" s="18">
        <v>0.69245266146944695</v>
      </c>
      <c r="BR19" s="18">
        <v>0.7350500759839329</v>
      </c>
      <c r="BS19" s="18">
        <v>0.82093034062296755</v>
      </c>
      <c r="BT19" s="18">
        <v>0.71660680200529225</v>
      </c>
      <c r="BU19" s="18">
        <v>0.88001852366903899</v>
      </c>
      <c r="BV19" s="18">
        <v>0.77882741569227454</v>
      </c>
      <c r="BW19" s="18">
        <v>0.72959729655857919</v>
      </c>
      <c r="BX19" s="18">
        <v>0.80283932851870288</v>
      </c>
      <c r="BY19" s="18">
        <v>0.69151025376676845</v>
      </c>
      <c r="BZ19" s="17">
        <v>0.57538719107551817</v>
      </c>
      <c r="CA19" s="18">
        <v>0.73719374903510249</v>
      </c>
      <c r="CB19" s="18">
        <v>0.78220739244634896</v>
      </c>
      <c r="CC19" s="18">
        <v>0.76726989814701352</v>
      </c>
      <c r="CD19" s="18">
        <v>0.81495465227868358</v>
      </c>
      <c r="CE19" s="18">
        <v>0.70993966938701158</v>
      </c>
      <c r="CF19" s="18">
        <v>0.77532168892328956</v>
      </c>
      <c r="CG19" s="18">
        <v>0.83337502492277604</v>
      </c>
      <c r="CH19" s="19">
        <v>0.57968358127674113</v>
      </c>
      <c r="CI19" s="18">
        <v>0.75162006837862927</v>
      </c>
      <c r="CJ19" s="18">
        <v>0.76901474107244705</v>
      </c>
      <c r="CK19" s="18">
        <v>0.79858424610605649</v>
      </c>
      <c r="CL19" s="18">
        <v>0.75339097163008284</v>
      </c>
      <c r="CM19" s="18">
        <v>0.64125779712597475</v>
      </c>
      <c r="CN19" s="18">
        <v>0.53468284895590146</v>
      </c>
      <c r="CO19" s="18">
        <v>0.77061501717584457</v>
      </c>
      <c r="CP19" s="18">
        <v>0.75480979890435407</v>
      </c>
      <c r="CQ19" s="18">
        <v>0.65046223456055696</v>
      </c>
      <c r="CR19" s="18">
        <v>0.73118219177209975</v>
      </c>
      <c r="CS19" s="18">
        <v>0.70890135075095984</v>
      </c>
    </row>
    <row r="20" spans="1:97" x14ac:dyDescent="0.4">
      <c r="A20" s="14" t="s">
        <v>70</v>
      </c>
      <c r="B20" s="17">
        <v>2.6603673688644358</v>
      </c>
      <c r="C20" s="18">
        <v>2.1160539343559255</v>
      </c>
      <c r="D20" s="18">
        <v>1.9067433403282723</v>
      </c>
      <c r="E20" s="18">
        <v>3.1110570067128505</v>
      </c>
      <c r="F20" s="18">
        <v>2.9677112680138951</v>
      </c>
      <c r="G20" s="18">
        <v>3.063916617392989</v>
      </c>
      <c r="H20" s="18">
        <v>2.4947885870636211</v>
      </c>
      <c r="I20" s="18">
        <v>2.7906043847750195</v>
      </c>
      <c r="J20" s="18">
        <v>2.8320638122731618</v>
      </c>
      <c r="K20" s="17">
        <v>2.9659380607695378</v>
      </c>
      <c r="L20" s="18">
        <v>2.7510270174177833</v>
      </c>
      <c r="M20" s="18">
        <v>2.9410919040496863</v>
      </c>
      <c r="N20" s="18">
        <v>2.9461236130917023</v>
      </c>
      <c r="O20" s="18">
        <v>2.9865280048230356</v>
      </c>
      <c r="P20" s="18">
        <v>3.2805699511900923</v>
      </c>
      <c r="Q20" s="18">
        <v>2.8902878740449789</v>
      </c>
      <c r="R20" s="17">
        <v>2.8869660357492504</v>
      </c>
      <c r="S20" s="17">
        <v>2.9254696455002449</v>
      </c>
      <c r="T20" s="18">
        <v>2.7376323142383701</v>
      </c>
      <c r="U20" s="18">
        <v>2.8623854629211003</v>
      </c>
      <c r="V20" s="18">
        <v>3.2720021332591336</v>
      </c>
      <c r="W20" s="18">
        <v>2.7452378467995149</v>
      </c>
      <c r="X20" s="18">
        <v>2.9008614193129816</v>
      </c>
      <c r="Y20" s="18">
        <v>2.8757492493014234</v>
      </c>
      <c r="Z20" s="18">
        <v>2.8187193488922526</v>
      </c>
      <c r="AA20" s="18">
        <v>3.1003559296488037</v>
      </c>
      <c r="AB20" s="18">
        <v>2.9579376949207576</v>
      </c>
      <c r="AC20" s="18">
        <v>2.9838150557082415</v>
      </c>
      <c r="AD20" s="17">
        <v>2.7047920486409889</v>
      </c>
      <c r="AE20" s="18">
        <v>2.8097573417736417</v>
      </c>
      <c r="AF20" s="18">
        <v>2.593556166162327</v>
      </c>
      <c r="AG20" s="18">
        <v>2.6815762929985212</v>
      </c>
      <c r="AH20" s="18">
        <v>2.7289717459102913</v>
      </c>
      <c r="AI20" s="18">
        <v>3.0387812597822621</v>
      </c>
      <c r="AJ20" s="18">
        <v>2.669124552189452</v>
      </c>
      <c r="AK20" s="18">
        <v>2.411776981670203</v>
      </c>
      <c r="AL20" s="19">
        <v>2.9374231105648891</v>
      </c>
      <c r="AM20" s="18">
        <v>2.315362943897596</v>
      </c>
      <c r="AN20" s="18">
        <v>3.0105426284689698</v>
      </c>
      <c r="AO20" s="18">
        <v>2.8376790758969168</v>
      </c>
      <c r="AP20" s="18">
        <v>2.8596995660054003</v>
      </c>
      <c r="AQ20" s="18">
        <v>3.3006272245603161</v>
      </c>
      <c r="AR20" s="18">
        <v>3.2589949440493626</v>
      </c>
      <c r="AS20" s="18">
        <v>2.8196468528630891</v>
      </c>
      <c r="AT20" s="18">
        <v>3.1715998284117721</v>
      </c>
      <c r="AU20" s="18">
        <v>3.7523912211749506</v>
      </c>
      <c r="AV20" s="18">
        <v>2.9015570472911296</v>
      </c>
      <c r="AW20" s="18">
        <v>2.6878369448018939</v>
      </c>
      <c r="AX20" s="17">
        <v>0.43501514423314919</v>
      </c>
      <c r="AY20" s="18">
        <v>0.65377191976429083</v>
      </c>
      <c r="AZ20" s="18">
        <v>0.57119700609510859</v>
      </c>
      <c r="BA20" s="18">
        <v>0.82104095621470974</v>
      </c>
      <c r="BB20" s="18">
        <v>0.60587470249865261</v>
      </c>
      <c r="BC20" s="18">
        <v>0.86422711662875329</v>
      </c>
      <c r="BD20" s="18">
        <v>0.86166285174483714</v>
      </c>
      <c r="BE20" s="18">
        <v>0.83948705053520678</v>
      </c>
      <c r="BF20" s="18">
        <v>0.81338883952652863</v>
      </c>
      <c r="BG20" s="17">
        <v>0.53648315512423672</v>
      </c>
      <c r="BH20" s="18">
        <v>0.70929548218078708</v>
      </c>
      <c r="BI20" s="18">
        <v>0.79632794706832433</v>
      </c>
      <c r="BJ20" s="18">
        <v>0.74989090419912419</v>
      </c>
      <c r="BK20" s="18">
        <v>0.80792480677972633</v>
      </c>
      <c r="BL20" s="18">
        <v>0.60217462874882621</v>
      </c>
      <c r="BM20" s="18">
        <v>0.78186378242151733</v>
      </c>
      <c r="BN20" s="17">
        <v>0.51500437603980787</v>
      </c>
      <c r="BO20" s="17">
        <v>0.49376258708219178</v>
      </c>
      <c r="BP20" s="18">
        <v>0.76677125147118774</v>
      </c>
      <c r="BQ20" s="18">
        <v>0.71181691864214969</v>
      </c>
      <c r="BR20" s="18">
        <v>0.70538856732850486</v>
      </c>
      <c r="BS20" s="18">
        <v>0.82600131164045265</v>
      </c>
      <c r="BT20" s="18">
        <v>0.70152035089791831</v>
      </c>
      <c r="BU20" s="18">
        <v>0.93002524392016139</v>
      </c>
      <c r="BV20" s="18">
        <v>0.77362537274492416</v>
      </c>
      <c r="BW20" s="18">
        <v>0.69852302321465842</v>
      </c>
      <c r="BX20" s="18">
        <v>0.78465106508753857</v>
      </c>
      <c r="BY20" s="18">
        <v>0.72563297890419598</v>
      </c>
      <c r="BZ20" s="17">
        <v>0.59497976355041815</v>
      </c>
      <c r="CA20" s="18">
        <v>0.72698903522260938</v>
      </c>
      <c r="CB20" s="18">
        <v>0.79304981411343689</v>
      </c>
      <c r="CC20" s="18">
        <v>0.78829296456207565</v>
      </c>
      <c r="CD20" s="18">
        <v>0.80279138774956438</v>
      </c>
      <c r="CE20" s="18">
        <v>0.68204591041680707</v>
      </c>
      <c r="CF20" s="18">
        <v>0.80487536128446824</v>
      </c>
      <c r="CG20" s="18">
        <v>0.88840739059912133</v>
      </c>
      <c r="CH20" s="19">
        <v>0.57150514422455501</v>
      </c>
      <c r="CI20" s="18">
        <v>0.80280002125061245</v>
      </c>
      <c r="CJ20" s="18">
        <v>0.7484189555585653</v>
      </c>
      <c r="CK20" s="18">
        <v>0.80349555861593969</v>
      </c>
      <c r="CL20" s="18">
        <v>0.75359054815923976</v>
      </c>
      <c r="CM20" s="18">
        <v>0.62683680696351907</v>
      </c>
      <c r="CN20" s="18">
        <v>0.52949104475031938</v>
      </c>
      <c r="CO20" s="18">
        <v>0.79711912913489325</v>
      </c>
      <c r="CP20" s="18">
        <v>0.73281729061079259</v>
      </c>
      <c r="CQ20" s="18">
        <v>0.55892437608000833</v>
      </c>
      <c r="CR20" s="18">
        <v>0.71479681125933203</v>
      </c>
      <c r="CS20" s="18">
        <v>0.7639321811771661</v>
      </c>
    </row>
    <row r="21" spans="1:97" x14ac:dyDescent="0.4">
      <c r="A21" s="14" t="s">
        <v>71</v>
      </c>
      <c r="B21" s="17">
        <v>2.7112979112030424</v>
      </c>
      <c r="C21" s="18">
        <v>2.2448561864352601</v>
      </c>
      <c r="D21" s="18">
        <v>2.2144303959403633</v>
      </c>
      <c r="E21" s="18">
        <v>2.8822839598303012</v>
      </c>
      <c r="F21" s="18">
        <v>2.9733623305828396</v>
      </c>
      <c r="G21" s="18">
        <v>3.0818959084027977</v>
      </c>
      <c r="H21" s="18">
        <v>2.6523101852838993</v>
      </c>
      <c r="I21" s="18">
        <v>2.7342487367007187</v>
      </c>
      <c r="J21" s="18">
        <v>2.9069955864480375</v>
      </c>
      <c r="K21" s="17">
        <v>2.8604175698694028</v>
      </c>
      <c r="L21" s="18">
        <v>2.7184423928416335</v>
      </c>
      <c r="M21" s="18">
        <v>2.8174239355237405</v>
      </c>
      <c r="N21" s="18">
        <v>2.8992132363915415</v>
      </c>
      <c r="O21" s="18">
        <v>2.7953135327604994</v>
      </c>
      <c r="P21" s="18">
        <v>3.2227457836719635</v>
      </c>
      <c r="Q21" s="18">
        <v>2.7093665380268992</v>
      </c>
      <c r="R21" s="17">
        <v>2.7722405034402637</v>
      </c>
      <c r="S21" s="17">
        <v>2.8166926078335255</v>
      </c>
      <c r="T21" s="18">
        <v>2.6193542426245306</v>
      </c>
      <c r="U21" s="18">
        <v>2.7221878709053544</v>
      </c>
      <c r="V21" s="18">
        <v>3.216761547372835</v>
      </c>
      <c r="W21" s="18">
        <v>2.5190720880152249</v>
      </c>
      <c r="X21" s="18">
        <v>2.7567002835760523</v>
      </c>
      <c r="Y21" s="18">
        <v>3.0850301699323843</v>
      </c>
      <c r="Z21" s="18">
        <v>2.6503486066395219</v>
      </c>
      <c r="AA21" s="18">
        <v>3.0128995117374928</v>
      </c>
      <c r="AB21" s="18">
        <v>2.7654207799407251</v>
      </c>
      <c r="AC21" s="18">
        <v>2.8191509775910832</v>
      </c>
      <c r="AD21" s="17">
        <v>2.5279662023654796</v>
      </c>
      <c r="AE21" s="18">
        <v>2.742350909362266</v>
      </c>
      <c r="AF21" s="18">
        <v>2.465640391462856</v>
      </c>
      <c r="AG21" s="18">
        <v>2.4904799471226715</v>
      </c>
      <c r="AH21" s="18">
        <v>2.4345749557578866</v>
      </c>
      <c r="AI21" s="18">
        <v>2.8949915780047233</v>
      </c>
      <c r="AJ21" s="18">
        <v>2.4320590179313624</v>
      </c>
      <c r="AK21" s="18">
        <v>2.2356666169164763</v>
      </c>
      <c r="AL21" s="19">
        <v>2.9616260255052538</v>
      </c>
      <c r="AM21" s="18">
        <v>2.2425676780168255</v>
      </c>
      <c r="AN21" s="18">
        <v>2.9995309268458996</v>
      </c>
      <c r="AO21" s="18">
        <v>2.8893129499726697</v>
      </c>
      <c r="AP21" s="18">
        <v>3.0005614663510944</v>
      </c>
      <c r="AQ21" s="18">
        <v>3.318891565922558</v>
      </c>
      <c r="AR21" s="18">
        <v>3.2679938981723589</v>
      </c>
      <c r="AS21" s="18">
        <v>2.7447389181467603</v>
      </c>
      <c r="AT21" s="18">
        <v>3.143387134602674</v>
      </c>
      <c r="AU21" s="18">
        <v>3.7181936419265957</v>
      </c>
      <c r="AV21" s="18">
        <v>2.7776380034540988</v>
      </c>
      <c r="AW21" s="18">
        <v>2.507291955395385</v>
      </c>
      <c r="AX21" s="17">
        <v>0.47339524199573657</v>
      </c>
      <c r="AY21" s="18">
        <v>0.73400280224587966</v>
      </c>
      <c r="AZ21" s="18">
        <v>0.65103249611519587</v>
      </c>
      <c r="BA21" s="18">
        <v>0.9041374895708022</v>
      </c>
      <c r="BB21" s="18">
        <v>0.60224346827863207</v>
      </c>
      <c r="BC21" s="18">
        <v>0.85199424675256086</v>
      </c>
      <c r="BD21" s="18">
        <v>0.86504276231142962</v>
      </c>
      <c r="BE21" s="18">
        <v>0.85898830081860655</v>
      </c>
      <c r="BF21" s="18">
        <v>0.80748516853287267</v>
      </c>
      <c r="BG21" s="17">
        <v>0.4873054803515568</v>
      </c>
      <c r="BH21" s="18">
        <v>0.62503151591602579</v>
      </c>
      <c r="BI21" s="18">
        <v>0.76953730123587438</v>
      </c>
      <c r="BJ21" s="18">
        <v>0.72674436821033273</v>
      </c>
      <c r="BK21" s="18">
        <v>0.78586947372543203</v>
      </c>
      <c r="BL21" s="18">
        <v>0.61224141311358193</v>
      </c>
      <c r="BM21" s="18">
        <v>0.76137255813309634</v>
      </c>
      <c r="BN21" s="17">
        <v>0.5194159059476493</v>
      </c>
      <c r="BO21" s="17">
        <v>0.49762832973105836</v>
      </c>
      <c r="BP21" s="18">
        <v>0.74366331000230224</v>
      </c>
      <c r="BQ21" s="18">
        <v>0.71569669580243389</v>
      </c>
      <c r="BR21" s="18">
        <v>0.72828261457378118</v>
      </c>
      <c r="BS21" s="18">
        <v>0.81518360349340557</v>
      </c>
      <c r="BT21" s="18">
        <v>0.70536637693602577</v>
      </c>
      <c r="BU21" s="18">
        <v>0.84675348504837133</v>
      </c>
      <c r="BV21" s="18">
        <v>0.79878728445410929</v>
      </c>
      <c r="BW21" s="18">
        <v>0.72381357663318635</v>
      </c>
      <c r="BX21" s="18">
        <v>0.80379111604216658</v>
      </c>
      <c r="BY21" s="18">
        <v>0.71657260804452905</v>
      </c>
      <c r="BZ21" s="17">
        <v>0.57817440986883506</v>
      </c>
      <c r="CA21" s="18">
        <v>0.73968483446938416</v>
      </c>
      <c r="CB21" s="18">
        <v>0.79403264141069085</v>
      </c>
      <c r="CC21" s="18">
        <v>0.77334318804150048</v>
      </c>
      <c r="CD21" s="18">
        <v>0.8231782658654434</v>
      </c>
      <c r="CE21" s="18">
        <v>0.71334871303565417</v>
      </c>
      <c r="CF21" s="18">
        <v>0.78224917723200149</v>
      </c>
      <c r="CG21" s="18">
        <v>0.84427302957607009</v>
      </c>
      <c r="CH21" s="19">
        <v>0.58642730781543229</v>
      </c>
      <c r="CI21" s="18">
        <v>0.76259618328019307</v>
      </c>
      <c r="CJ21" s="18">
        <v>0.76602814348806336</v>
      </c>
      <c r="CK21" s="18">
        <v>0.79433328195754538</v>
      </c>
      <c r="CL21" s="18">
        <v>0.76162531934085542</v>
      </c>
      <c r="CM21" s="18">
        <v>0.64231734975140531</v>
      </c>
      <c r="CN21" s="18">
        <v>0.52500176878718974</v>
      </c>
      <c r="CO21" s="18">
        <v>0.77896128870278158</v>
      </c>
      <c r="CP21" s="18">
        <v>0.74362566986533063</v>
      </c>
      <c r="CQ21" s="18">
        <v>0.59662099996392637</v>
      </c>
      <c r="CR21" s="18">
        <v>0.73053981177548877</v>
      </c>
      <c r="CS21" s="18">
        <v>0.72333193374874105</v>
      </c>
    </row>
    <row r="22" spans="1:97" x14ac:dyDescent="0.4">
      <c r="A22" s="14" t="s">
        <v>72</v>
      </c>
      <c r="B22" s="17">
        <v>2.5120479145886527</v>
      </c>
      <c r="C22" s="18">
        <v>1.9779575652345187</v>
      </c>
      <c r="D22" s="18">
        <v>1.8813895353848806</v>
      </c>
      <c r="E22" s="18">
        <v>2.5549521592966071</v>
      </c>
      <c r="F22" s="18">
        <v>2.8837908062112798</v>
      </c>
      <c r="G22" s="18">
        <v>3.011821640991529</v>
      </c>
      <c r="H22" s="18">
        <v>2.3984631866711159</v>
      </c>
      <c r="I22" s="18">
        <v>2.6308323174110528</v>
      </c>
      <c r="J22" s="18">
        <v>2.7571761055081425</v>
      </c>
      <c r="K22" s="17">
        <v>3.0062125186252486</v>
      </c>
      <c r="L22" s="18">
        <v>2.6309062026672576</v>
      </c>
      <c r="M22" s="18">
        <v>3.1429310281133596</v>
      </c>
      <c r="N22" s="18">
        <v>2.9856662602977551</v>
      </c>
      <c r="O22" s="18">
        <v>3.1118992205105207</v>
      </c>
      <c r="P22" s="18">
        <v>3.2952824263918363</v>
      </c>
      <c r="Q22" s="18">
        <v>2.8705899737707492</v>
      </c>
      <c r="R22" s="17">
        <v>2.8167686693675758</v>
      </c>
      <c r="S22" s="17">
        <v>2.8603088403709065</v>
      </c>
      <c r="T22" s="18">
        <v>2.5597300725306935</v>
      </c>
      <c r="U22" s="18">
        <v>2.7652172842242715</v>
      </c>
      <c r="V22" s="18">
        <v>3.2521703794007828</v>
      </c>
      <c r="W22" s="18">
        <v>2.6955558018397334</v>
      </c>
      <c r="X22" s="18">
        <v>2.8389670841183876</v>
      </c>
      <c r="Y22" s="18">
        <v>3.1735564668070455</v>
      </c>
      <c r="Z22" s="18">
        <v>2.7184602312608503</v>
      </c>
      <c r="AA22" s="18">
        <v>2.9863312276035274</v>
      </c>
      <c r="AB22" s="18">
        <v>2.7742435996896826</v>
      </c>
      <c r="AC22" s="18">
        <v>2.8388562562340622</v>
      </c>
      <c r="AD22" s="17">
        <v>2.5098082677601421</v>
      </c>
      <c r="AE22" s="18">
        <v>2.6286896449813359</v>
      </c>
      <c r="AF22" s="18">
        <v>2.4133141231667206</v>
      </c>
      <c r="AG22" s="18">
        <v>2.4676936717277993</v>
      </c>
      <c r="AH22" s="18">
        <v>2.3617422143411315</v>
      </c>
      <c r="AI22" s="18">
        <v>2.8834090657209486</v>
      </c>
      <c r="AJ22" s="18">
        <v>2.5346337138423949</v>
      </c>
      <c r="AK22" s="18">
        <v>2.2791754405408478</v>
      </c>
      <c r="AL22" s="19">
        <v>2.8751133933445838</v>
      </c>
      <c r="AM22" s="18">
        <v>2.2365559619244593</v>
      </c>
      <c r="AN22" s="18">
        <v>2.9310281133399858</v>
      </c>
      <c r="AO22" s="18">
        <v>2.6593766547218638</v>
      </c>
      <c r="AP22" s="18">
        <v>2.9169406578250596</v>
      </c>
      <c r="AQ22" s="18">
        <v>3.2533894861280426</v>
      </c>
      <c r="AR22" s="18">
        <v>3.2133739030558077</v>
      </c>
      <c r="AS22" s="18">
        <v>2.8260002216557538</v>
      </c>
      <c r="AT22" s="18">
        <v>3.1398278473530543</v>
      </c>
      <c r="AU22" s="18">
        <v>3.6637112564187913</v>
      </c>
      <c r="AV22" s="18">
        <v>2.7442831283017393</v>
      </c>
      <c r="AW22" s="18">
        <v>2.6849532675754308</v>
      </c>
      <c r="AX22" s="17">
        <v>0.48998510296579745</v>
      </c>
      <c r="AY22" s="18">
        <v>0.67050282958831953</v>
      </c>
      <c r="AZ22" s="18">
        <v>0.60355494711377589</v>
      </c>
      <c r="BA22" s="18">
        <v>1.0026473871853658</v>
      </c>
      <c r="BB22" s="18">
        <v>0.64182384015558425</v>
      </c>
      <c r="BC22" s="18">
        <v>0.86335972832856944</v>
      </c>
      <c r="BD22" s="18">
        <v>0.88403604599885777</v>
      </c>
      <c r="BE22" s="18">
        <v>0.85656539516208707</v>
      </c>
      <c r="BF22" s="18">
        <v>0.82879228441945252</v>
      </c>
      <c r="BG22" s="17">
        <v>0.48256619385908189</v>
      </c>
      <c r="BH22" s="18">
        <v>0.65165369720445132</v>
      </c>
      <c r="BI22" s="18">
        <v>0.78103726250229488</v>
      </c>
      <c r="BJ22" s="18">
        <v>0.71630606151435738</v>
      </c>
      <c r="BK22" s="18">
        <v>0.7364874875445282</v>
      </c>
      <c r="BL22" s="18">
        <v>0.57459668927151775</v>
      </c>
      <c r="BM22" s="18">
        <v>0.74401400854655309</v>
      </c>
      <c r="BN22" s="17">
        <v>0.51649656766854235</v>
      </c>
      <c r="BO22" s="17">
        <v>0.4940811950389804</v>
      </c>
      <c r="BP22" s="18">
        <v>0.73762800149595265</v>
      </c>
      <c r="BQ22" s="18">
        <v>0.71463923434968679</v>
      </c>
      <c r="BR22" s="18">
        <v>0.71937174675563909</v>
      </c>
      <c r="BS22" s="18">
        <v>0.78871144075169974</v>
      </c>
      <c r="BT22" s="18">
        <v>0.67314203405201467</v>
      </c>
      <c r="BU22" s="18">
        <v>0.87998263025221424</v>
      </c>
      <c r="BV22" s="18">
        <v>0.79596907816934725</v>
      </c>
      <c r="BW22" s="18">
        <v>0.75346945307779023</v>
      </c>
      <c r="BX22" s="18">
        <v>0.81997475690076871</v>
      </c>
      <c r="BY22" s="18">
        <v>0.7004687939638452</v>
      </c>
      <c r="BZ22" s="17">
        <v>0.57511218592379421</v>
      </c>
      <c r="CA22" s="18">
        <v>0.75047297095105658</v>
      </c>
      <c r="CB22" s="18">
        <v>0.79885210219022385</v>
      </c>
      <c r="CC22" s="18">
        <v>0.78110817000580268</v>
      </c>
      <c r="CD22" s="18">
        <v>0.82858947798197902</v>
      </c>
      <c r="CE22" s="18">
        <v>0.71059970186241583</v>
      </c>
      <c r="CF22" s="18">
        <v>0.80016763642974631</v>
      </c>
      <c r="CG22" s="18">
        <v>0.84167160047367795</v>
      </c>
      <c r="CH22" s="19">
        <v>0.58221286399412264</v>
      </c>
      <c r="CI22" s="18">
        <v>0.76325799267825867</v>
      </c>
      <c r="CJ22" s="18">
        <v>0.75646420219947019</v>
      </c>
      <c r="CK22" s="18">
        <v>0.82773860311824232</v>
      </c>
      <c r="CL22" s="18">
        <v>0.750893086561913</v>
      </c>
      <c r="CM22" s="18">
        <v>0.64051142644798198</v>
      </c>
      <c r="CN22" s="18">
        <v>0.53002447754506177</v>
      </c>
      <c r="CO22" s="18">
        <v>0.76131097031854622</v>
      </c>
      <c r="CP22" s="18">
        <v>0.73838355232737707</v>
      </c>
      <c r="CQ22" s="18">
        <v>0.65123598165112784</v>
      </c>
      <c r="CR22" s="18">
        <v>0.73963773573824587</v>
      </c>
      <c r="CS22" s="18">
        <v>0.67736094246906042</v>
      </c>
    </row>
    <row r="23" spans="1:97" x14ac:dyDescent="0.4">
      <c r="A23" s="14" t="s">
        <v>73</v>
      </c>
      <c r="B23" s="17">
        <v>2.4392311700967024</v>
      </c>
      <c r="C23" s="18">
        <v>2.0464463417939158</v>
      </c>
      <c r="D23" s="18">
        <v>1.9187076081134034</v>
      </c>
      <c r="E23" s="18">
        <v>2.1817099378521556</v>
      </c>
      <c r="F23" s="18">
        <v>2.8495124328022019</v>
      </c>
      <c r="G23" s="18">
        <v>2.8410388956651231</v>
      </c>
      <c r="H23" s="18">
        <v>2.3098197517956933</v>
      </c>
      <c r="I23" s="18">
        <v>2.5670558169251541</v>
      </c>
      <c r="J23" s="18">
        <v>2.7995585758262123</v>
      </c>
      <c r="K23" s="17">
        <v>2.8739816804665952</v>
      </c>
      <c r="L23" s="18">
        <v>2.476421882764444</v>
      </c>
      <c r="M23" s="18">
        <v>2.9820429420533996</v>
      </c>
      <c r="N23" s="18">
        <v>2.8628390544229774</v>
      </c>
      <c r="O23" s="18">
        <v>2.9742599368840943</v>
      </c>
      <c r="P23" s="18">
        <v>3.2360070472982159</v>
      </c>
      <c r="Q23" s="18">
        <v>2.712319219376214</v>
      </c>
      <c r="R23" s="17">
        <v>2.764884620928076</v>
      </c>
      <c r="S23" s="17">
        <v>2.8098558917865497</v>
      </c>
      <c r="T23" s="18">
        <v>2.5467399792195184</v>
      </c>
      <c r="U23" s="18">
        <v>2.7487431672829419</v>
      </c>
      <c r="V23" s="18">
        <v>3.2145973295128569</v>
      </c>
      <c r="W23" s="18">
        <v>2.4743276993669276</v>
      </c>
      <c r="X23" s="18">
        <v>2.7496273063445247</v>
      </c>
      <c r="Y23" s="18">
        <v>3.2217866062612655</v>
      </c>
      <c r="Z23" s="18">
        <v>2.6546920679173489</v>
      </c>
      <c r="AA23" s="18">
        <v>2.9309984317824846</v>
      </c>
      <c r="AB23" s="18">
        <v>2.74645215000678</v>
      </c>
      <c r="AC23" s="18">
        <v>2.8105941801707424</v>
      </c>
      <c r="AD23" s="17">
        <v>2.462531495725421</v>
      </c>
      <c r="AE23" s="18">
        <v>2.5706665892238361</v>
      </c>
      <c r="AF23" s="18">
        <v>2.4246384387523792</v>
      </c>
      <c r="AG23" s="18">
        <v>2.4260033687634275</v>
      </c>
      <c r="AH23" s="18">
        <v>2.3368957038585947</v>
      </c>
      <c r="AI23" s="18">
        <v>2.8340593599349537</v>
      </c>
      <c r="AJ23" s="18">
        <v>2.493010783915127</v>
      </c>
      <c r="AK23" s="18">
        <v>2.1524462256296655</v>
      </c>
      <c r="AL23" s="19">
        <v>2.8307029658455862</v>
      </c>
      <c r="AM23" s="18">
        <v>2.1697676069517677</v>
      </c>
      <c r="AN23" s="18">
        <v>2.8637135131297753</v>
      </c>
      <c r="AO23" s="18">
        <v>2.5881718972850249</v>
      </c>
      <c r="AP23" s="18">
        <v>2.902254231928393</v>
      </c>
      <c r="AQ23" s="18">
        <v>3.2301552728891774</v>
      </c>
      <c r="AR23" s="18">
        <v>3.178807591510163</v>
      </c>
      <c r="AS23" s="18">
        <v>2.679725465141066</v>
      </c>
      <c r="AT23" s="18">
        <v>3.0899982575361378</v>
      </c>
      <c r="AU23" s="18">
        <v>3.6484579194981128</v>
      </c>
      <c r="AV23" s="18">
        <v>2.67984162939727</v>
      </c>
      <c r="AW23" s="18">
        <v>2.5458752008673353</v>
      </c>
      <c r="AX23" s="17">
        <v>0.47421003302204329</v>
      </c>
      <c r="AY23" s="18">
        <v>0.67463315150059966</v>
      </c>
      <c r="AZ23" s="18">
        <v>0.59989400972895413</v>
      </c>
      <c r="BA23" s="18">
        <v>0.98597694612835907</v>
      </c>
      <c r="BB23" s="18">
        <v>0.61625878560687664</v>
      </c>
      <c r="BC23" s="18">
        <v>0.87757878634672815</v>
      </c>
      <c r="BD23" s="18">
        <v>0.85529209199285372</v>
      </c>
      <c r="BE23" s="18">
        <v>0.83748287742297478</v>
      </c>
      <c r="BF23" s="18">
        <v>0.80730575141514738</v>
      </c>
      <c r="BG23" s="17">
        <v>0.45629318856514728</v>
      </c>
      <c r="BH23" s="18">
        <v>0.64010741513363167</v>
      </c>
      <c r="BI23" s="18">
        <v>0.737379428371292</v>
      </c>
      <c r="BJ23" s="18">
        <v>0.70692239478205721</v>
      </c>
      <c r="BK23" s="18">
        <v>0.75179032513521493</v>
      </c>
      <c r="BL23" s="18">
        <v>0.5534879443403935</v>
      </c>
      <c r="BM23" s="18">
        <v>0.73443950456573426</v>
      </c>
      <c r="BN23" s="17">
        <v>0.51703383006954484</v>
      </c>
      <c r="BO23" s="17">
        <v>0.49309882988446679</v>
      </c>
      <c r="BP23" s="18">
        <v>0.73701116926869636</v>
      </c>
      <c r="BQ23" s="18">
        <v>0.69974142003210638</v>
      </c>
      <c r="BR23" s="18">
        <v>0.72782469004404804</v>
      </c>
      <c r="BS23" s="18">
        <v>0.82034125132466296</v>
      </c>
      <c r="BT23" s="18">
        <v>0.67318942548701088</v>
      </c>
      <c r="BU23" s="18">
        <v>0.81764766905372122</v>
      </c>
      <c r="BV23" s="18">
        <v>0.79003288009025108</v>
      </c>
      <c r="BW23" s="18">
        <v>0.7616763030442314</v>
      </c>
      <c r="BX23" s="18">
        <v>0.81221563655154227</v>
      </c>
      <c r="BY23" s="18">
        <v>0.70940018348950962</v>
      </c>
      <c r="BZ23" s="17">
        <v>0.59167395209595564</v>
      </c>
      <c r="CA23" s="18">
        <v>0.76660101574623485</v>
      </c>
      <c r="CB23" s="18">
        <v>0.79619239286771371</v>
      </c>
      <c r="CC23" s="18">
        <v>0.77982338225729142</v>
      </c>
      <c r="CD23" s="18">
        <v>0.82196774787182858</v>
      </c>
      <c r="CE23" s="18">
        <v>0.73063851529506352</v>
      </c>
      <c r="CF23" s="18">
        <v>0.78216965597753008</v>
      </c>
      <c r="CG23" s="18">
        <v>0.8313822081422978</v>
      </c>
      <c r="CH23" s="19">
        <v>0.58795864510256002</v>
      </c>
      <c r="CI23" s="18">
        <v>0.75689751021150842</v>
      </c>
      <c r="CJ23" s="18">
        <v>0.77192735362610831</v>
      </c>
      <c r="CK23" s="18">
        <v>0.83492480161843508</v>
      </c>
      <c r="CL23" s="18">
        <v>0.77060516701273085</v>
      </c>
      <c r="CM23" s="18">
        <v>0.65290524333038225</v>
      </c>
      <c r="CN23" s="18">
        <v>0.54449766714431236</v>
      </c>
      <c r="CO23" s="18">
        <v>0.77686859633199989</v>
      </c>
      <c r="CP23" s="18">
        <v>0.74286365635880047</v>
      </c>
      <c r="CQ23" s="18">
        <v>0.65511850325279819</v>
      </c>
      <c r="CR23" s="18">
        <v>0.73121434579935951</v>
      </c>
      <c r="CS23" s="18">
        <v>0.689950833657618</v>
      </c>
    </row>
    <row r="24" spans="1:97" x14ac:dyDescent="0.4">
      <c r="A24" s="14" t="s">
        <v>74</v>
      </c>
      <c r="B24" s="17">
        <v>2.6701368310580484</v>
      </c>
      <c r="C24" s="18">
        <v>2.2022983031713661</v>
      </c>
      <c r="D24" s="18">
        <v>2.0962482802413254</v>
      </c>
      <c r="E24" s="18">
        <v>2.9858080220128533</v>
      </c>
      <c r="F24" s="18">
        <v>2.9189191096060019</v>
      </c>
      <c r="G24" s="18">
        <v>2.9475288390305696</v>
      </c>
      <c r="H24" s="18">
        <v>2.6659805270398671</v>
      </c>
      <c r="I24" s="18">
        <v>2.7152502910361336</v>
      </c>
      <c r="J24" s="18">
        <v>2.8290612763255312</v>
      </c>
      <c r="K24" s="17">
        <v>2.8335588128079494</v>
      </c>
      <c r="L24" s="18">
        <v>2.6192754083324616</v>
      </c>
      <c r="M24" s="18">
        <v>2.8525029103609154</v>
      </c>
      <c r="N24" s="18">
        <v>2.8666948883480048</v>
      </c>
      <c r="O24" s="18">
        <v>2.8251719758704619</v>
      </c>
      <c r="P24" s="18">
        <v>3.1669488834797215</v>
      </c>
      <c r="Q24" s="18">
        <v>2.6707588104561282</v>
      </c>
      <c r="R24" s="17">
        <v>2.7634856520187978</v>
      </c>
      <c r="S24" s="17">
        <v>2.8047890429322164</v>
      </c>
      <c r="T24" s="18">
        <v>2.583350971884133</v>
      </c>
      <c r="U24" s="18">
        <v>2.7084135887394831</v>
      </c>
      <c r="V24" s="18">
        <v>3.1765195611528578</v>
      </c>
      <c r="W24" s="18">
        <v>2.5553762302889274</v>
      </c>
      <c r="X24" s="18">
        <v>2.7499312096517943</v>
      </c>
      <c r="Y24" s="18">
        <v>2.9373055349772481</v>
      </c>
      <c r="Z24" s="18">
        <v>2.6825272515610217</v>
      </c>
      <c r="AA24" s="18">
        <v>2.9981532437294027</v>
      </c>
      <c r="AB24" s="18">
        <v>2.7765583659646849</v>
      </c>
      <c r="AC24" s="18">
        <v>2.8797544713726211</v>
      </c>
      <c r="AD24" s="17">
        <v>2.5238664711306966</v>
      </c>
      <c r="AE24" s="18">
        <v>2.6743570748226859</v>
      </c>
      <c r="AF24" s="18">
        <v>2.4812784421632417</v>
      </c>
      <c r="AG24" s="18">
        <v>2.5185733940099366</v>
      </c>
      <c r="AH24" s="18">
        <v>2.4517620912265561</v>
      </c>
      <c r="AI24" s="18">
        <v>2.9059953434225352</v>
      </c>
      <c r="AJ24" s="18">
        <v>2.4525399513176485</v>
      </c>
      <c r="AK24" s="18">
        <v>2.1825590009524922</v>
      </c>
      <c r="AL24" s="19">
        <v>2.8911854282052496</v>
      </c>
      <c r="AM24" s="18">
        <v>2.2019949200974014</v>
      </c>
      <c r="AN24" s="18">
        <v>2.9362824990298892</v>
      </c>
      <c r="AO24" s="18">
        <v>2.7824161286907803</v>
      </c>
      <c r="AP24" s="18">
        <v>2.9285726884679835</v>
      </c>
      <c r="AQ24" s="18">
        <v>3.2489231664726619</v>
      </c>
      <c r="AR24" s="18">
        <v>3.1978112161941272</v>
      </c>
      <c r="AS24" s="18">
        <v>2.7105196317070472</v>
      </c>
      <c r="AT24" s="18">
        <v>3.0755370938723265</v>
      </c>
      <c r="AU24" s="18">
        <v>3.6743782410836574</v>
      </c>
      <c r="AV24" s="18">
        <v>2.7313683987723558</v>
      </c>
      <c r="AW24" s="18">
        <v>2.4940893216213751</v>
      </c>
      <c r="AX24" s="17">
        <v>0.48866752847910289</v>
      </c>
      <c r="AY24" s="18">
        <v>0.71671186464973491</v>
      </c>
      <c r="AZ24" s="18">
        <v>0.62236783437046672</v>
      </c>
      <c r="BA24" s="18">
        <v>0.99017535325571748</v>
      </c>
      <c r="BB24" s="18">
        <v>0.63210506401305555</v>
      </c>
      <c r="BC24" s="18">
        <v>0.91752304812896257</v>
      </c>
      <c r="BD24" s="18">
        <v>0.87364927440549511</v>
      </c>
      <c r="BE24" s="18">
        <v>0.87379571716745363</v>
      </c>
      <c r="BF24" s="18">
        <v>0.83285243895008354</v>
      </c>
      <c r="BG24" s="17">
        <v>0.51007736346741128</v>
      </c>
      <c r="BH24" s="18">
        <v>0.67209406635539415</v>
      </c>
      <c r="BI24" s="18">
        <v>0.7977548880083476</v>
      </c>
      <c r="BJ24" s="18">
        <v>0.75026485084285621</v>
      </c>
      <c r="BK24" s="18">
        <v>0.80487424231888527</v>
      </c>
      <c r="BL24" s="18">
        <v>0.66194344408186878</v>
      </c>
      <c r="BM24" s="18">
        <v>0.79676576635410157</v>
      </c>
      <c r="BN24" s="17">
        <v>0.52811231756946164</v>
      </c>
      <c r="BO24" s="17">
        <v>0.50571076012072158</v>
      </c>
      <c r="BP24" s="18">
        <v>0.75068977005845383</v>
      </c>
      <c r="BQ24" s="18">
        <v>0.7076388623057891</v>
      </c>
      <c r="BR24" s="18">
        <v>0.75313848103379555</v>
      </c>
      <c r="BS24" s="18">
        <v>0.8378298651860796</v>
      </c>
      <c r="BT24" s="18">
        <v>0.72931590415165037</v>
      </c>
      <c r="BU24" s="18">
        <v>0.89948893974812483</v>
      </c>
      <c r="BV24" s="18">
        <v>0.80857387882434673</v>
      </c>
      <c r="BW24" s="18">
        <v>0.75259779358666767</v>
      </c>
      <c r="BX24" s="18">
        <v>0.82686157220529355</v>
      </c>
      <c r="BY24" s="18">
        <v>0.71733762112214094</v>
      </c>
      <c r="BZ24" s="17">
        <v>0.59734589021319062</v>
      </c>
      <c r="CA24" s="18">
        <v>0.77406546183094072</v>
      </c>
      <c r="CB24" s="18">
        <v>0.81398060693905128</v>
      </c>
      <c r="CC24" s="18">
        <v>0.80223669680395826</v>
      </c>
      <c r="CD24" s="18">
        <v>0.84299223473199014</v>
      </c>
      <c r="CE24" s="18">
        <v>0.73206333582351713</v>
      </c>
      <c r="CF24" s="18">
        <v>0.81079076900453595</v>
      </c>
      <c r="CG24" s="18">
        <v>0.8611524446444413</v>
      </c>
      <c r="CH24" s="19">
        <v>0.59785823364284041</v>
      </c>
      <c r="CI24" s="18">
        <v>0.76361729247188148</v>
      </c>
      <c r="CJ24" s="18">
        <v>0.79067201514684515</v>
      </c>
      <c r="CK24" s="18">
        <v>0.8231981895400754</v>
      </c>
      <c r="CL24" s="18">
        <v>0.77151680813160972</v>
      </c>
      <c r="CM24" s="18">
        <v>0.66359876392790584</v>
      </c>
      <c r="CN24" s="18">
        <v>0.54135334586772688</v>
      </c>
      <c r="CO24" s="18">
        <v>0.79479441497935799</v>
      </c>
      <c r="CP24" s="18">
        <v>0.77227497558660319</v>
      </c>
      <c r="CQ24" s="18">
        <v>0.64185244026488519</v>
      </c>
      <c r="CR24" s="18">
        <v>0.75863541589629913</v>
      </c>
      <c r="CS24" s="18">
        <v>0.73342421480473352</v>
      </c>
    </row>
    <row r="25" spans="1:97" x14ac:dyDescent="0.4">
      <c r="A25" s="14" t="s">
        <v>75</v>
      </c>
      <c r="B25" s="17">
        <v>2.639760913803161</v>
      </c>
      <c r="C25" s="18">
        <v>2.1560720575576062</v>
      </c>
      <c r="D25" s="18">
        <v>1.966269418184974</v>
      </c>
      <c r="E25" s="18">
        <v>3.152210138918552</v>
      </c>
      <c r="F25" s="18">
        <v>2.9928395237230365</v>
      </c>
      <c r="G25" s="18">
        <v>2.792072405051309</v>
      </c>
      <c r="H25" s="18">
        <v>2.4811840058126209</v>
      </c>
      <c r="I25" s="18">
        <v>2.7925620552673021</v>
      </c>
      <c r="J25" s="18">
        <v>2.78487770590977</v>
      </c>
      <c r="K25" s="17">
        <v>2.8142760240753737</v>
      </c>
      <c r="L25" s="18">
        <v>2.4416381695506031</v>
      </c>
      <c r="M25" s="18">
        <v>2.8970944787988868</v>
      </c>
      <c r="N25" s="18">
        <v>2.782445249998005</v>
      </c>
      <c r="O25" s="18">
        <v>2.8422931425276805</v>
      </c>
      <c r="P25" s="18">
        <v>3.2740066813561723</v>
      </c>
      <c r="Q25" s="18">
        <v>2.6481784222206497</v>
      </c>
      <c r="R25" s="17">
        <v>2.738296877207457</v>
      </c>
      <c r="S25" s="17">
        <v>2.7865440961610117</v>
      </c>
      <c r="T25" s="18">
        <v>2.5422165359616082</v>
      </c>
      <c r="U25" s="18">
        <v>2.717456030200383</v>
      </c>
      <c r="V25" s="18">
        <v>3.2207690667424655</v>
      </c>
      <c r="W25" s="18">
        <v>2.617298868276217</v>
      </c>
      <c r="X25" s="18">
        <v>2.7851225310177745</v>
      </c>
      <c r="Y25" s="18">
        <v>2.9372852844314563</v>
      </c>
      <c r="Z25" s="18">
        <v>2.6101436570552492</v>
      </c>
      <c r="AA25" s="18">
        <v>3.0300818979474085</v>
      </c>
      <c r="AB25" s="18">
        <v>2.7506811666311379</v>
      </c>
      <c r="AC25" s="18">
        <v>2.6543859233460552</v>
      </c>
      <c r="AD25" s="17">
        <v>2.4037109619595469</v>
      </c>
      <c r="AE25" s="18">
        <v>2.5796905726538339</v>
      </c>
      <c r="AF25" s="18">
        <v>2.376912202557202</v>
      </c>
      <c r="AG25" s="18">
        <v>2.2048475371383622</v>
      </c>
      <c r="AH25" s="18">
        <v>2.4448788115715283</v>
      </c>
      <c r="AI25" s="18">
        <v>2.7081921640170257</v>
      </c>
      <c r="AJ25" s="18">
        <v>2.4013789181889433</v>
      </c>
      <c r="AK25" s="18">
        <v>2.1100765275902065</v>
      </c>
      <c r="AL25" s="19">
        <v>2.8861909863994679</v>
      </c>
      <c r="AM25" s="18">
        <v>2.0747111458604977</v>
      </c>
      <c r="AN25" s="18">
        <v>2.9459094463003752</v>
      </c>
      <c r="AO25" s="18">
        <v>2.7483329516167743</v>
      </c>
      <c r="AP25" s="18">
        <v>2.9436823275759565</v>
      </c>
      <c r="AQ25" s="18">
        <v>3.3022550235216275</v>
      </c>
      <c r="AR25" s="18">
        <v>3.2159924642688167</v>
      </c>
      <c r="AS25" s="18">
        <v>2.6969223114649203</v>
      </c>
      <c r="AT25" s="18">
        <v>3.0885714060068956</v>
      </c>
      <c r="AU25" s="18">
        <v>3.7035404869650361</v>
      </c>
      <c r="AV25" s="18">
        <v>2.7189881615213713</v>
      </c>
      <c r="AW25" s="18">
        <v>2.4813538038714018</v>
      </c>
      <c r="AX25" s="17">
        <v>0.46783731535230544</v>
      </c>
      <c r="AY25" s="18">
        <v>0.71890169657125158</v>
      </c>
      <c r="AZ25" s="18">
        <v>0.61921673110870679</v>
      </c>
      <c r="BA25" s="18">
        <v>0.88580057745981011</v>
      </c>
      <c r="BB25" s="18">
        <v>0.61088970831921696</v>
      </c>
      <c r="BC25" s="18">
        <v>0.89239261167416661</v>
      </c>
      <c r="BD25" s="18">
        <v>0.88994994567755215</v>
      </c>
      <c r="BE25" s="18">
        <v>0.86464012773800114</v>
      </c>
      <c r="BF25" s="18">
        <v>0.84217942324967843</v>
      </c>
      <c r="BG25" s="17">
        <v>0.48143198031120937</v>
      </c>
      <c r="BH25" s="18">
        <v>0.64836653826263846</v>
      </c>
      <c r="BI25" s="18">
        <v>0.74956492966530774</v>
      </c>
      <c r="BJ25" s="18">
        <v>0.74641257172469955</v>
      </c>
      <c r="BK25" s="18">
        <v>0.80755080441719895</v>
      </c>
      <c r="BL25" s="18">
        <v>0.60161118238555278</v>
      </c>
      <c r="BM25" s="18">
        <v>0.78598855954821645</v>
      </c>
      <c r="BN25" s="17">
        <v>0.50899561651460901</v>
      </c>
      <c r="BO25" s="17">
        <v>0.48457225195123366</v>
      </c>
      <c r="BP25" s="18">
        <v>0.72388348184427942</v>
      </c>
      <c r="BQ25" s="18">
        <v>0.67789429486471042</v>
      </c>
      <c r="BR25" s="18">
        <v>0.72231518855994992</v>
      </c>
      <c r="BS25" s="18">
        <v>0.83455742088910945</v>
      </c>
      <c r="BT25" s="18">
        <v>0.68856681606037073</v>
      </c>
      <c r="BU25" s="18">
        <v>0.99268761629796998</v>
      </c>
      <c r="BV25" s="18">
        <v>0.78865720604716483</v>
      </c>
      <c r="BW25" s="18">
        <v>0.73094397010483081</v>
      </c>
      <c r="BX25" s="18">
        <v>0.81015048859052241</v>
      </c>
      <c r="BY25" s="18">
        <v>0.77228507438617133</v>
      </c>
      <c r="BZ25" s="17">
        <v>0.59515855048297039</v>
      </c>
      <c r="CA25" s="18">
        <v>0.79099702493119017</v>
      </c>
      <c r="CB25" s="18">
        <v>0.80568616331211684</v>
      </c>
      <c r="CC25" s="18">
        <v>0.80552832674070707</v>
      </c>
      <c r="CD25" s="18">
        <v>0.81633792677321448</v>
      </c>
      <c r="CE25" s="18">
        <v>0.79053690883806549</v>
      </c>
      <c r="CF25" s="18">
        <v>0.77988917822864512</v>
      </c>
      <c r="CG25" s="18">
        <v>0.84426088630906271</v>
      </c>
      <c r="CH25" s="19">
        <v>0.58610499426582152</v>
      </c>
      <c r="CI25" s="18">
        <v>0.78126721847548997</v>
      </c>
      <c r="CJ25" s="18">
        <v>0.78162751911233908</v>
      </c>
      <c r="CK25" s="18">
        <v>0.83720191159220247</v>
      </c>
      <c r="CL25" s="18">
        <v>0.76310375325455482</v>
      </c>
      <c r="CM25" s="18">
        <v>0.64582447137642374</v>
      </c>
      <c r="CN25" s="18">
        <v>0.53746656183042285</v>
      </c>
      <c r="CO25" s="18">
        <v>0.77942002941433397</v>
      </c>
      <c r="CP25" s="18">
        <v>0.75146186010774407</v>
      </c>
      <c r="CQ25" s="18">
        <v>0.61944420749730889</v>
      </c>
      <c r="CR25" s="18">
        <v>0.74135376711670009</v>
      </c>
      <c r="CS25" s="18">
        <v>0.74042871978138125</v>
      </c>
    </row>
    <row r="26" spans="1:97" x14ac:dyDescent="0.4">
      <c r="A26" s="14" t="s">
        <v>140</v>
      </c>
      <c r="B26" s="17">
        <v>2.7238361375519471</v>
      </c>
      <c r="C26" s="18">
        <v>2.2294990391920093</v>
      </c>
      <c r="D26" s="18">
        <v>2.0500625642400645</v>
      </c>
      <c r="E26" s="18">
        <v>3.3082517763775385</v>
      </c>
      <c r="F26" s="18">
        <v>2.9750636814586362</v>
      </c>
      <c r="G26" s="18">
        <v>3.1244469768065581</v>
      </c>
      <c r="H26" s="18">
        <v>2.5111610135406983</v>
      </c>
      <c r="I26" s="18">
        <v>2.670498726370818</v>
      </c>
      <c r="J26" s="18">
        <v>2.9217053224292964</v>
      </c>
      <c r="K26" s="17">
        <v>2.8582696518747053</v>
      </c>
      <c r="L26" s="18">
        <v>2.7210752111543157</v>
      </c>
      <c r="M26" s="18">
        <v>2.8437122938731645</v>
      </c>
      <c r="N26" s="18">
        <v>2.7809022657192481</v>
      </c>
      <c r="O26" s="18">
        <v>2.8340930419627233</v>
      </c>
      <c r="P26" s="18">
        <v>3.2470840595254034</v>
      </c>
      <c r="Q26" s="18">
        <v>2.7227510390132657</v>
      </c>
      <c r="R26" s="17">
        <v>2.8738250584677738</v>
      </c>
      <c r="S26" s="17">
        <v>2.9075356392724472</v>
      </c>
      <c r="T26" s="18">
        <v>2.7184832640657817</v>
      </c>
      <c r="U26" s="18">
        <v>2.8406399427983877</v>
      </c>
      <c r="V26" s="18">
        <v>3.2109308665147216</v>
      </c>
      <c r="W26" s="18">
        <v>2.7529159404745855</v>
      </c>
      <c r="X26" s="18">
        <v>2.8586941949323146</v>
      </c>
      <c r="Y26" s="18">
        <v>3.1910778924788841</v>
      </c>
      <c r="Z26" s="18">
        <v>2.7419225097198221</v>
      </c>
      <c r="AA26" s="18">
        <v>3.0710215846628239</v>
      </c>
      <c r="AB26" s="18">
        <v>2.8241051079233066</v>
      </c>
      <c r="AC26" s="18">
        <v>2.865565089154047</v>
      </c>
      <c r="AD26" s="17">
        <v>2.5679332733227374</v>
      </c>
      <c r="AE26" s="18">
        <v>2.7535862716181887</v>
      </c>
      <c r="AF26" s="18">
        <v>2.5155516825311506</v>
      </c>
      <c r="AG26" s="18">
        <v>2.5208137820083154</v>
      </c>
      <c r="AH26" s="18">
        <v>2.5226907092103477</v>
      </c>
      <c r="AI26" s="18">
        <v>2.9337712830138218</v>
      </c>
      <c r="AJ26" s="18">
        <v>2.5413929481163775</v>
      </c>
      <c r="AK26" s="18">
        <v>2.1877262367609593</v>
      </c>
      <c r="AL26" s="19">
        <v>2.9592475905319318</v>
      </c>
      <c r="AM26" s="18">
        <v>2.2136903963891257</v>
      </c>
      <c r="AN26" s="18">
        <v>2.995441748223644</v>
      </c>
      <c r="AO26" s="18">
        <v>2.9094829512445721</v>
      </c>
      <c r="AP26" s="18">
        <v>2.9918443044197236</v>
      </c>
      <c r="AQ26" s="18">
        <v>3.3225130714572999</v>
      </c>
      <c r="AR26" s="18">
        <v>3.303251715438341</v>
      </c>
      <c r="AS26" s="18">
        <v>2.7900187692720477</v>
      </c>
      <c r="AT26" s="18">
        <v>3.1777718192787234</v>
      </c>
      <c r="AU26" s="18">
        <v>3.7597868346963592</v>
      </c>
      <c r="AV26" s="18">
        <v>2.8278589623274124</v>
      </c>
      <c r="AW26" s="18">
        <v>2.5414767395093061</v>
      </c>
      <c r="AX26" s="17">
        <v>0.44140625349079438</v>
      </c>
      <c r="AY26" s="18">
        <v>0.69046644707235105</v>
      </c>
      <c r="AZ26" s="18">
        <v>0.59649089281164658</v>
      </c>
      <c r="BA26" s="18">
        <v>0.75635973851896987</v>
      </c>
      <c r="BB26" s="18">
        <v>0.59028068298001468</v>
      </c>
      <c r="BC26" s="18">
        <v>0.82902209833108342</v>
      </c>
      <c r="BD26" s="18">
        <v>0.87309913966012598</v>
      </c>
      <c r="BE26" s="18">
        <v>0.84691640871466978</v>
      </c>
      <c r="BF26" s="18">
        <v>0.76930173500626609</v>
      </c>
      <c r="BG26" s="17">
        <v>0.48446465444089865</v>
      </c>
      <c r="BH26" s="18">
        <v>0.60882868609418639</v>
      </c>
      <c r="BI26" s="18">
        <v>0.7617518030806264</v>
      </c>
      <c r="BJ26" s="18">
        <v>0.76268685503765277</v>
      </c>
      <c r="BK26" s="18">
        <v>0.77194741881792628</v>
      </c>
      <c r="BL26" s="18">
        <v>0.5567055863532766</v>
      </c>
      <c r="BM26" s="18">
        <v>0.74377133361390413</v>
      </c>
      <c r="BN26" s="17">
        <v>0.49989399478925645</v>
      </c>
      <c r="BO26" s="17">
        <v>0.47999203030586807</v>
      </c>
      <c r="BP26" s="18">
        <v>0.73831265495205911</v>
      </c>
      <c r="BQ26" s="18">
        <v>0.69264684904708107</v>
      </c>
      <c r="BR26" s="18">
        <v>0.72120082399651697</v>
      </c>
      <c r="BS26" s="18">
        <v>0.77445594548854346</v>
      </c>
      <c r="BT26" s="18">
        <v>0.64557523040108022</v>
      </c>
      <c r="BU26" s="18">
        <v>0.80997768426180494</v>
      </c>
      <c r="BV26" s="18">
        <v>0.7574401272265151</v>
      </c>
      <c r="BW26" s="18">
        <v>0.69537255856864855</v>
      </c>
      <c r="BX26" s="18">
        <v>0.77502717547258748</v>
      </c>
      <c r="BY26" s="18">
        <v>0.6835906534013535</v>
      </c>
      <c r="BZ26" s="17">
        <v>0.5594180211015366</v>
      </c>
      <c r="CA26" s="18">
        <v>0.72676260705252738</v>
      </c>
      <c r="CB26" s="18">
        <v>0.76800840074402177</v>
      </c>
      <c r="CC26" s="18">
        <v>0.75813170909254501</v>
      </c>
      <c r="CD26" s="18">
        <v>0.79007668154667221</v>
      </c>
      <c r="CE26" s="18">
        <v>0.68533764240974315</v>
      </c>
      <c r="CF26" s="18">
        <v>0.75733118128886123</v>
      </c>
      <c r="CG26" s="18">
        <v>0.81125701039586717</v>
      </c>
      <c r="CH26" s="19">
        <v>0.56692768936357463</v>
      </c>
      <c r="CI26" s="18">
        <v>0.75097645158767989</v>
      </c>
      <c r="CJ26" s="18">
        <v>0.74749996570030286</v>
      </c>
      <c r="CK26" s="18">
        <v>0.78839480301952358</v>
      </c>
      <c r="CL26" s="18">
        <v>0.73437047750931561</v>
      </c>
      <c r="CM26" s="18">
        <v>0.61420082694994849</v>
      </c>
      <c r="CN26" s="18">
        <v>0.50174859232912616</v>
      </c>
      <c r="CO26" s="18">
        <v>0.75833931598343307</v>
      </c>
      <c r="CP26" s="18">
        <v>0.70315190391889981</v>
      </c>
      <c r="CQ26" s="18">
        <v>0.53805701766389979</v>
      </c>
      <c r="CR26" s="18">
        <v>0.68462204518007985</v>
      </c>
      <c r="CS26" s="18">
        <v>0.69345192102927677</v>
      </c>
    </row>
    <row r="27" spans="1:97" x14ac:dyDescent="0.4">
      <c r="A27" s="14" t="s">
        <v>76</v>
      </c>
      <c r="B27" s="17">
        <v>2.6615731001182215</v>
      </c>
      <c r="C27" s="18">
        <v>2.1545911722867013</v>
      </c>
      <c r="D27" s="18">
        <v>1.9483200096170907</v>
      </c>
      <c r="E27" s="18">
        <v>3.3962733665925144</v>
      </c>
      <c r="F27" s="18">
        <v>2.9662198713710715</v>
      </c>
      <c r="G27" s="18">
        <v>2.732487828334405</v>
      </c>
      <c r="H27" s="18">
        <v>2.4908336839574567</v>
      </c>
      <c r="I27" s="18">
        <v>2.8067800685219368</v>
      </c>
      <c r="J27" s="18">
        <v>2.797078800264468</v>
      </c>
      <c r="K27" s="17">
        <v>2.769681366165119</v>
      </c>
      <c r="L27" s="18">
        <v>2.400020035663502</v>
      </c>
      <c r="M27" s="18">
        <v>2.8685219691050228</v>
      </c>
      <c r="N27" s="18">
        <v>2.7413235559295548</v>
      </c>
      <c r="O27" s="18">
        <v>2.7463845645248699</v>
      </c>
      <c r="P27" s="18">
        <v>3.2890785598364936</v>
      </c>
      <c r="Q27" s="18">
        <v>2.5727595119312712</v>
      </c>
      <c r="R27" s="17">
        <v>2.6842143459803105</v>
      </c>
      <c r="S27" s="17">
        <v>2.7343487407585747</v>
      </c>
      <c r="T27" s="18">
        <v>2.4827873615034881</v>
      </c>
      <c r="U27" s="18">
        <v>2.6593576566287789</v>
      </c>
      <c r="V27" s="18">
        <v>3.1855582937629081</v>
      </c>
      <c r="W27" s="18">
        <v>2.5617118470878348</v>
      </c>
      <c r="X27" s="18">
        <v>2.7678187173168429</v>
      </c>
      <c r="Y27" s="18">
        <v>2.8330588447436318</v>
      </c>
      <c r="Z27" s="18">
        <v>2.5334375187834373</v>
      </c>
      <c r="AA27" s="18">
        <v>3.0101099957925652</v>
      </c>
      <c r="AB27" s="18">
        <v>2.705980645549058</v>
      </c>
      <c r="AC27" s="18">
        <v>2.6036665264170216</v>
      </c>
      <c r="AD27" s="17">
        <v>2.3173099545762597</v>
      </c>
      <c r="AE27" s="18">
        <v>2.4895113301677152</v>
      </c>
      <c r="AF27" s="18">
        <v>2.2852797980405239</v>
      </c>
      <c r="AG27" s="18">
        <v>2.068990803630447</v>
      </c>
      <c r="AH27" s="18">
        <v>2.3799242651920367</v>
      </c>
      <c r="AI27" s="18">
        <v>2.6285868846546618</v>
      </c>
      <c r="AJ27" s="18">
        <v>2.3498347057763005</v>
      </c>
      <c r="AK27" s="18">
        <v>2.0190418945723336</v>
      </c>
      <c r="AL27" s="19">
        <v>2.8555762590744664</v>
      </c>
      <c r="AM27" s="18">
        <v>1.9776522209532925</v>
      </c>
      <c r="AN27" s="18">
        <v>2.9137424615816023</v>
      </c>
      <c r="AO27" s="18">
        <v>2.7343471379054716</v>
      </c>
      <c r="AP27" s="18">
        <v>2.9282442748091504</v>
      </c>
      <c r="AQ27" s="18">
        <v>3.2897357295987071</v>
      </c>
      <c r="AR27" s="18">
        <v>3.1927500040982011</v>
      </c>
      <c r="AS27" s="18">
        <v>2.6366291999759817</v>
      </c>
      <c r="AT27" s="18">
        <v>3.0632325539460012</v>
      </c>
      <c r="AU27" s="18">
        <v>3.7246618981787543</v>
      </c>
      <c r="AV27" s="18">
        <v>2.654216505379567</v>
      </c>
      <c r="AW27" s="18">
        <v>2.3856344292841034</v>
      </c>
      <c r="AX27" s="17">
        <v>0.4539067423369047</v>
      </c>
      <c r="AY27" s="18">
        <v>0.70893588103596172</v>
      </c>
      <c r="AZ27" s="18">
        <v>0.60449711288734098</v>
      </c>
      <c r="BA27" s="18">
        <v>0.68408006194856774</v>
      </c>
      <c r="BB27" s="18">
        <v>0.6039778995630205</v>
      </c>
      <c r="BC27" s="18">
        <v>0.88188564909816269</v>
      </c>
      <c r="BD27" s="18">
        <v>0.88006537211407587</v>
      </c>
      <c r="BE27" s="18">
        <v>0.85605241440903967</v>
      </c>
      <c r="BF27" s="18">
        <v>0.82608908970371886</v>
      </c>
      <c r="BG27" s="17">
        <v>0.46800227959596746</v>
      </c>
      <c r="BH27" s="18">
        <v>0.63071519735481296</v>
      </c>
      <c r="BI27" s="18">
        <v>0.73742442158813115</v>
      </c>
      <c r="BJ27" s="18">
        <v>0.72541615985447983</v>
      </c>
      <c r="BK27" s="18">
        <v>0.78961446146923953</v>
      </c>
      <c r="BL27" s="18">
        <v>0.54912903672625268</v>
      </c>
      <c r="BM27" s="18">
        <v>0.77017233727093326</v>
      </c>
      <c r="BN27" s="17">
        <v>0.49897725633620499</v>
      </c>
      <c r="BO27" s="17">
        <v>0.47339971593632629</v>
      </c>
      <c r="BP27" s="18">
        <v>0.70811331844940717</v>
      </c>
      <c r="BQ27" s="18">
        <v>0.65540962878841291</v>
      </c>
      <c r="BR27" s="18">
        <v>0.7230414322576717</v>
      </c>
      <c r="BS27" s="18">
        <v>0.81800765243274376</v>
      </c>
      <c r="BT27" s="18">
        <v>0.6751508375333779</v>
      </c>
      <c r="BU27" s="18">
        <v>0.9959687943925154</v>
      </c>
      <c r="BV27" s="18">
        <v>0.77845800714430968</v>
      </c>
      <c r="BW27" s="18">
        <v>0.71916394971104258</v>
      </c>
      <c r="BX27" s="18">
        <v>0.80258881764822332</v>
      </c>
      <c r="BY27" s="18">
        <v>0.75937654837859503</v>
      </c>
      <c r="BZ27" s="17">
        <v>0.57102762398810814</v>
      </c>
      <c r="CA27" s="18">
        <v>0.78296855036482604</v>
      </c>
      <c r="CB27" s="18">
        <v>0.79060762050869748</v>
      </c>
      <c r="CC27" s="18">
        <v>0.75821034782500574</v>
      </c>
      <c r="CD27" s="18">
        <v>0.79970777447668451</v>
      </c>
      <c r="CE27" s="18">
        <v>0.77887158455893468</v>
      </c>
      <c r="CF27" s="18">
        <v>0.75486863233743839</v>
      </c>
      <c r="CG27" s="18">
        <v>0.81137030033736168</v>
      </c>
      <c r="CH27" s="19">
        <v>0.57607817100251157</v>
      </c>
      <c r="CI27" s="18">
        <v>0.74150844206403921</v>
      </c>
      <c r="CJ27" s="18">
        <v>0.77966201378300493</v>
      </c>
      <c r="CK27" s="18">
        <v>0.8346375561491044</v>
      </c>
      <c r="CL27" s="18">
        <v>0.75165022112934343</v>
      </c>
      <c r="CM27" s="18">
        <v>0.64237275375647518</v>
      </c>
      <c r="CN27" s="18">
        <v>0.53181778005369451</v>
      </c>
      <c r="CO27" s="18">
        <v>0.75959109766186728</v>
      </c>
      <c r="CP27" s="18">
        <v>0.74506613302661873</v>
      </c>
      <c r="CQ27" s="18">
        <v>0.58921813990746508</v>
      </c>
      <c r="CR27" s="18">
        <v>0.7258807151102542</v>
      </c>
      <c r="CS27" s="18">
        <v>0.72082723756266687</v>
      </c>
    </row>
    <row r="28" spans="1:97" x14ac:dyDescent="0.4">
      <c r="A28" s="14" t="s">
        <v>77</v>
      </c>
      <c r="B28" s="17">
        <v>2.700956763073326</v>
      </c>
      <c r="C28" s="18">
        <v>2.2722757814782386</v>
      </c>
      <c r="D28" s="18">
        <v>2.1373064563248634</v>
      </c>
      <c r="E28" s="18">
        <v>3.1297107800175308</v>
      </c>
      <c r="F28" s="18">
        <v>2.8825591586327786</v>
      </c>
      <c r="G28" s="18">
        <v>2.8851884312006999</v>
      </c>
      <c r="H28" s="18">
        <v>2.6003505696757236</v>
      </c>
      <c r="I28" s="18">
        <v>2.7677475898334754</v>
      </c>
      <c r="J28" s="18">
        <v>2.9325153374233111</v>
      </c>
      <c r="K28" s="17">
        <v>2.8321160775148511</v>
      </c>
      <c r="L28" s="18">
        <v>2.5474729769208309</v>
      </c>
      <c r="M28" s="18">
        <v>2.9062226117440839</v>
      </c>
      <c r="N28" s="18">
        <v>2.8185801928133216</v>
      </c>
      <c r="O28" s="18">
        <v>2.7808939526730887</v>
      </c>
      <c r="P28" s="18">
        <v>3.3032427695004318</v>
      </c>
      <c r="Q28" s="18">
        <v>2.6362839614373379</v>
      </c>
      <c r="R28" s="17">
        <v>2.6576427435323136</v>
      </c>
      <c r="S28" s="17">
        <v>2.7115395851592146</v>
      </c>
      <c r="T28" s="18">
        <v>2.5048203330411938</v>
      </c>
      <c r="U28" s="18">
        <v>2.6260590125620782</v>
      </c>
      <c r="V28" s="18">
        <v>3.1966111598013476</v>
      </c>
      <c r="W28" s="18">
        <v>2.3523225241016608</v>
      </c>
      <c r="X28" s="18">
        <v>2.6844872918492593</v>
      </c>
      <c r="Y28" s="18">
        <v>2.8089395267309363</v>
      </c>
      <c r="Z28" s="18">
        <v>2.5433829973707263</v>
      </c>
      <c r="AA28" s="18">
        <v>2.9509202453987724</v>
      </c>
      <c r="AB28" s="18">
        <v>2.7020157756354042</v>
      </c>
      <c r="AC28" s="18">
        <v>2.7458369851007869</v>
      </c>
      <c r="AD28" s="17">
        <v>2.3739827219231238</v>
      </c>
      <c r="AE28" s="18">
        <v>2.5863277826467956</v>
      </c>
      <c r="AF28" s="18">
        <v>2.3137598597721261</v>
      </c>
      <c r="AG28" s="18">
        <v>2.2743207712532838</v>
      </c>
      <c r="AH28" s="18">
        <v>2.2646801051709016</v>
      </c>
      <c r="AI28" s="18">
        <v>2.7432077125328664</v>
      </c>
      <c r="AJ28" s="18">
        <v>2.2857142857142856</v>
      </c>
      <c r="AK28" s="18">
        <v>2.1498685363716024</v>
      </c>
      <c r="AL28" s="19">
        <v>2.958369851007888</v>
      </c>
      <c r="AM28" s="18">
        <v>2.1895997662868814</v>
      </c>
      <c r="AN28" s="18">
        <v>2.9570552147239209</v>
      </c>
      <c r="AO28" s="18">
        <v>2.9366053169734152</v>
      </c>
      <c r="AP28" s="18">
        <v>2.9748758399065167</v>
      </c>
      <c r="AQ28" s="18">
        <v>3.3460414840782979</v>
      </c>
      <c r="AR28" s="18">
        <v>3.249223169468562</v>
      </c>
      <c r="AS28" s="18">
        <v>2.6354075372480232</v>
      </c>
      <c r="AT28" s="18">
        <v>3.1384750219106037</v>
      </c>
      <c r="AU28" s="18">
        <v>3.6704645048203384</v>
      </c>
      <c r="AV28" s="18">
        <v>2.595968448729185</v>
      </c>
      <c r="AW28" s="18">
        <v>2.4934268185801938</v>
      </c>
      <c r="AX28" s="17">
        <v>0.48432457589419103</v>
      </c>
      <c r="AY28" s="18">
        <v>0.74657874084085829</v>
      </c>
      <c r="AZ28" s="18">
        <v>0.63602060669642624</v>
      </c>
      <c r="BA28" s="18">
        <v>0.85778315081510326</v>
      </c>
      <c r="BB28" s="18">
        <v>0.6472589035594275</v>
      </c>
      <c r="BC28" s="18">
        <v>0.90706761217619769</v>
      </c>
      <c r="BD28" s="18">
        <v>0.86031402863738693</v>
      </c>
      <c r="BE28" s="18">
        <v>0.90294504083002658</v>
      </c>
      <c r="BF28" s="18">
        <v>0.8044850597664096</v>
      </c>
      <c r="BG28" s="17">
        <v>0.49915038340093554</v>
      </c>
      <c r="BH28" s="18">
        <v>0.67596634486558937</v>
      </c>
      <c r="BI28" s="18">
        <v>0.72605991455481678</v>
      </c>
      <c r="BJ28" s="18">
        <v>0.75825636774204941</v>
      </c>
      <c r="BK28" s="18">
        <v>0.79979355240174266</v>
      </c>
      <c r="BL28" s="18">
        <v>0.57359898100613005</v>
      </c>
      <c r="BM28" s="18">
        <v>0.76894655895142716</v>
      </c>
      <c r="BN28" s="17">
        <v>0.53831631194288776</v>
      </c>
      <c r="BO28" s="17">
        <v>0.5070192062945188</v>
      </c>
      <c r="BP28" s="18">
        <v>0.72916220673753618</v>
      </c>
      <c r="BQ28" s="18">
        <v>0.65784118907432965</v>
      </c>
      <c r="BR28" s="18">
        <v>0.71314872101182902</v>
      </c>
      <c r="BS28" s="18">
        <v>0.83475300754549853</v>
      </c>
      <c r="BT28" s="18">
        <v>0.7293444695895196</v>
      </c>
      <c r="BU28" s="18">
        <v>0.96170025641146639</v>
      </c>
      <c r="BV28" s="18">
        <v>0.81170307294166211</v>
      </c>
      <c r="BW28" s="18">
        <v>0.74648388294274226</v>
      </c>
      <c r="BX28" s="18">
        <v>0.80822817025237847</v>
      </c>
      <c r="BY28" s="18">
        <v>0.74943998137511614</v>
      </c>
      <c r="BZ28" s="17">
        <v>0.595264088665169</v>
      </c>
      <c r="CA28" s="18">
        <v>0.81151078157017797</v>
      </c>
      <c r="CB28" s="18">
        <v>0.78788745422661699</v>
      </c>
      <c r="CC28" s="18">
        <v>0.78870179731361112</v>
      </c>
      <c r="CD28" s="18">
        <v>0.83143640674120467</v>
      </c>
      <c r="CE28" s="18">
        <v>0.75959353152422726</v>
      </c>
      <c r="CF28" s="18">
        <v>0.78854582065863221</v>
      </c>
      <c r="CG28" s="18">
        <v>0.83317848400623429</v>
      </c>
      <c r="CH28" s="19">
        <v>0.57748228687863301</v>
      </c>
      <c r="CI28" s="18">
        <v>0.78496155621831942</v>
      </c>
      <c r="CJ28" s="18">
        <v>0.7787417595328241</v>
      </c>
      <c r="CK28" s="18">
        <v>0.81145130621237549</v>
      </c>
      <c r="CL28" s="18">
        <v>0.71977890575317682</v>
      </c>
      <c r="CM28" s="18">
        <v>0.61827998117330829</v>
      </c>
      <c r="CN28" s="18">
        <v>0.51136658999625806</v>
      </c>
      <c r="CO28" s="18">
        <v>0.81667357793093187</v>
      </c>
      <c r="CP28" s="18">
        <v>0.73872872459531069</v>
      </c>
      <c r="CQ28" s="18">
        <v>0.63528875449661748</v>
      </c>
      <c r="CR28" s="18">
        <v>0.77274939474180082</v>
      </c>
      <c r="CS28" s="18">
        <v>0.72347886469896117</v>
      </c>
    </row>
    <row r="29" spans="1:97" x14ac:dyDescent="0.4">
      <c r="A29" s="14" t="s">
        <v>78</v>
      </c>
      <c r="B29" s="17">
        <v>2.6534712722298255</v>
      </c>
      <c r="C29" s="18">
        <v>2.2650098799209593</v>
      </c>
      <c r="D29" s="18">
        <v>1.9607083143334847</v>
      </c>
      <c r="E29" s="18">
        <v>2.8946648426812538</v>
      </c>
      <c r="F29" s="18">
        <v>2.9286365709074387</v>
      </c>
      <c r="G29" s="18">
        <v>2.9496124031007747</v>
      </c>
      <c r="H29" s="18">
        <v>2.6438668490652102</v>
      </c>
      <c r="I29" s="18">
        <v>2.7279981760145882</v>
      </c>
      <c r="J29" s="18">
        <v>2.8572731418148636</v>
      </c>
      <c r="K29" s="17">
        <v>2.9226072858083816</v>
      </c>
      <c r="L29" s="18">
        <v>2.5823833409332644</v>
      </c>
      <c r="M29" s="18">
        <v>3.1623347013224001</v>
      </c>
      <c r="N29" s="18">
        <v>2.9206566347469272</v>
      </c>
      <c r="O29" s="18">
        <v>2.8700410396716838</v>
      </c>
      <c r="P29" s="18">
        <v>3.2576379388964902</v>
      </c>
      <c r="Q29" s="18">
        <v>2.7425900592795136</v>
      </c>
      <c r="R29" s="17">
        <v>2.7189289152353471</v>
      </c>
      <c r="S29" s="17">
        <v>2.7590819273445737</v>
      </c>
      <c r="T29" s="18">
        <v>2.516187870497038</v>
      </c>
      <c r="U29" s="18">
        <v>2.618103055175558</v>
      </c>
      <c r="V29" s="18">
        <v>3.1204590363277087</v>
      </c>
      <c r="W29" s="18">
        <v>2.4906520747833962</v>
      </c>
      <c r="X29" s="18">
        <v>2.7378020975832209</v>
      </c>
      <c r="Y29" s="18">
        <v>3.1251709986320191</v>
      </c>
      <c r="Z29" s="18">
        <v>2.5834473324213421</v>
      </c>
      <c r="AA29" s="18">
        <v>2.9195166438668534</v>
      </c>
      <c r="AB29" s="18">
        <v>2.6931144550843582</v>
      </c>
      <c r="AC29" s="18">
        <v>2.7863657090743215</v>
      </c>
      <c r="AD29" s="17">
        <v>2.4462575727965548</v>
      </c>
      <c r="AE29" s="18">
        <v>2.6094391244869919</v>
      </c>
      <c r="AF29" s="18">
        <v>2.3834929320565443</v>
      </c>
      <c r="AG29" s="18">
        <v>2.3994528043775638</v>
      </c>
      <c r="AH29" s="18">
        <v>2.3869129046967612</v>
      </c>
      <c r="AI29" s="18">
        <v>2.871865025079797</v>
      </c>
      <c r="AJ29" s="18">
        <v>2.3533971728226168</v>
      </c>
      <c r="AK29" s="18">
        <v>2.1192430460556269</v>
      </c>
      <c r="AL29" s="19">
        <v>2.9178699903734064</v>
      </c>
      <c r="AM29" s="18">
        <v>2.1691746466028281</v>
      </c>
      <c r="AN29" s="18">
        <v>2.9840401276789721</v>
      </c>
      <c r="AO29" s="18">
        <v>2.8209454324365364</v>
      </c>
      <c r="AP29" s="18">
        <v>2.9868521051831527</v>
      </c>
      <c r="AQ29" s="18">
        <v>3.2731038151694722</v>
      </c>
      <c r="AR29" s="18">
        <v>3.201923475521272</v>
      </c>
      <c r="AS29" s="18">
        <v>2.6919744642042827</v>
      </c>
      <c r="AT29" s="18">
        <v>3.1144550843593248</v>
      </c>
      <c r="AU29" s="18">
        <v>3.6858185134518857</v>
      </c>
      <c r="AV29" s="18">
        <v>2.7095303237574133</v>
      </c>
      <c r="AW29" s="18">
        <v>2.5261057911536615</v>
      </c>
      <c r="AX29" s="17">
        <v>0.47855519638744504</v>
      </c>
      <c r="AY29" s="18">
        <v>0.71707437416246866</v>
      </c>
      <c r="AZ29" s="18">
        <v>0.58474328372017459</v>
      </c>
      <c r="BA29" s="18">
        <v>1.0201320322039491</v>
      </c>
      <c r="BB29" s="18">
        <v>0.61523314782392213</v>
      </c>
      <c r="BC29" s="18">
        <v>0.88053372705946398</v>
      </c>
      <c r="BD29" s="18">
        <v>0.85422286168898764</v>
      </c>
      <c r="BE29" s="18">
        <v>0.85058190879953466</v>
      </c>
      <c r="BF29" s="18">
        <v>0.77865670764720984</v>
      </c>
      <c r="BG29" s="17">
        <v>0.48612109221673283</v>
      </c>
      <c r="BH29" s="18">
        <v>0.6467686028440609</v>
      </c>
      <c r="BI29" s="18">
        <v>0.72900764975401688</v>
      </c>
      <c r="BJ29" s="18">
        <v>0.71510634382979466</v>
      </c>
      <c r="BK29" s="18">
        <v>0.79075666210120354</v>
      </c>
      <c r="BL29" s="18">
        <v>0.56440787006945992</v>
      </c>
      <c r="BM29" s="18">
        <v>0.74692592000268543</v>
      </c>
      <c r="BN29" s="17">
        <v>0.53378895208562149</v>
      </c>
      <c r="BO29" s="17">
        <v>0.51258256661516888</v>
      </c>
      <c r="BP29" s="18">
        <v>0.73748103069746895</v>
      </c>
      <c r="BQ29" s="18">
        <v>0.68725162739766554</v>
      </c>
      <c r="BR29" s="18">
        <v>0.75567396010014865</v>
      </c>
      <c r="BS29" s="18">
        <v>0.82022839868709607</v>
      </c>
      <c r="BT29" s="18">
        <v>0.70548792115232983</v>
      </c>
      <c r="BU29" s="18">
        <v>0.84165785275625871</v>
      </c>
      <c r="BV29" s="18">
        <v>0.80306685189042437</v>
      </c>
      <c r="BW29" s="18">
        <v>0.74665187681443079</v>
      </c>
      <c r="BX29" s="18">
        <v>0.81420289405621726</v>
      </c>
      <c r="BY29" s="18">
        <v>0.70683657274558898</v>
      </c>
      <c r="BZ29" s="17">
        <v>0.58398715938860135</v>
      </c>
      <c r="CA29" s="18">
        <v>0.77709062121449546</v>
      </c>
      <c r="CB29" s="18">
        <v>0.80349363841537691</v>
      </c>
      <c r="CC29" s="18">
        <v>0.76648119946216786</v>
      </c>
      <c r="CD29" s="18">
        <v>0.81999093366648401</v>
      </c>
      <c r="CE29" s="18">
        <v>0.70799122325033714</v>
      </c>
      <c r="CF29" s="18">
        <v>0.79281758448169193</v>
      </c>
      <c r="CG29" s="18">
        <v>0.84089270679195416</v>
      </c>
      <c r="CH29" s="19">
        <v>0.58978453718180945</v>
      </c>
      <c r="CI29" s="18">
        <v>0.76138683521178008</v>
      </c>
      <c r="CJ29" s="18">
        <v>0.77392487894009221</v>
      </c>
      <c r="CK29" s="18">
        <v>0.82490135190613734</v>
      </c>
      <c r="CL29" s="18">
        <v>0.74036188538959846</v>
      </c>
      <c r="CM29" s="18">
        <v>0.64956308485416492</v>
      </c>
      <c r="CN29" s="18">
        <v>0.53402114128046019</v>
      </c>
      <c r="CO29" s="18">
        <v>0.78829196316348438</v>
      </c>
      <c r="CP29" s="18">
        <v>0.7271480266081608</v>
      </c>
      <c r="CQ29" s="18">
        <v>0.60913942165490575</v>
      </c>
      <c r="CR29" s="18">
        <v>0.73733187712712356</v>
      </c>
      <c r="CS29" s="18">
        <v>0.73023338405682781</v>
      </c>
    </row>
    <row r="30" spans="1:97" x14ac:dyDescent="0.4">
      <c r="A30" s="14" t="s">
        <v>79</v>
      </c>
      <c r="B30" s="17">
        <v>2.6528320949028799</v>
      </c>
      <c r="C30" s="18">
        <v>2.3612306087863408</v>
      </c>
      <c r="D30" s="18">
        <v>1.9885934037283308</v>
      </c>
      <c r="E30" s="18">
        <v>3.0614000782166584</v>
      </c>
      <c r="F30" s="18">
        <v>3.0020857776039689</v>
      </c>
      <c r="G30" s="18">
        <v>2.8337895971842078</v>
      </c>
      <c r="H30" s="18">
        <v>2.2995698083691822</v>
      </c>
      <c r="I30" s="18">
        <v>2.7129448572545911</v>
      </c>
      <c r="J30" s="18">
        <v>2.9630426280797764</v>
      </c>
      <c r="K30" s="17">
        <v>2.7314995871898526</v>
      </c>
      <c r="L30" s="18">
        <v>2.1310780862990395</v>
      </c>
      <c r="M30" s="18">
        <v>2.8523660539695026</v>
      </c>
      <c r="N30" s="18">
        <v>2.758701603441541</v>
      </c>
      <c r="O30" s="18">
        <v>2.7409073132577282</v>
      </c>
      <c r="P30" s="18">
        <v>3.2964411419632405</v>
      </c>
      <c r="Q30" s="18">
        <v>2.6095033242080627</v>
      </c>
      <c r="R30" s="17">
        <v>2.6617998522574244</v>
      </c>
      <c r="S30" s="17">
        <v>2.7126254725589987</v>
      </c>
      <c r="T30" s="18">
        <v>2.4222396037022471</v>
      </c>
      <c r="U30" s="18">
        <v>2.6643853474123365</v>
      </c>
      <c r="V30" s="18">
        <v>3.1700560552731103</v>
      </c>
      <c r="W30" s="18">
        <v>2.3793508017207641</v>
      </c>
      <c r="X30" s="18">
        <v>2.7115760657019861</v>
      </c>
      <c r="Y30" s="18">
        <v>2.9157215486898704</v>
      </c>
      <c r="Z30" s="18">
        <v>2.485529917872503</v>
      </c>
      <c r="AA30" s="18">
        <v>2.9260852561595625</v>
      </c>
      <c r="AB30" s="18">
        <v>2.7012123582323029</v>
      </c>
      <c r="AC30" s="18">
        <v>2.7500977708251817</v>
      </c>
      <c r="AD30" s="17">
        <v>2.3588468629532389</v>
      </c>
      <c r="AE30" s="18">
        <v>2.5492764958936287</v>
      </c>
      <c r="AF30" s="18">
        <v>2.2942901838091507</v>
      </c>
      <c r="AG30" s="18">
        <v>2.2446226046147815</v>
      </c>
      <c r="AH30" s="18">
        <v>2.3048494329292195</v>
      </c>
      <c r="AI30" s="18">
        <v>2.7757137270238528</v>
      </c>
      <c r="AJ30" s="18">
        <v>2.2782557684786786</v>
      </c>
      <c r="AK30" s="18">
        <v>2.0649198279233443</v>
      </c>
      <c r="AL30" s="19">
        <v>2.8475535566853534</v>
      </c>
      <c r="AM30" s="18">
        <v>2.0683743970799178</v>
      </c>
      <c r="AN30" s="18">
        <v>2.9037935080172086</v>
      </c>
      <c r="AO30" s="18">
        <v>2.7006909138313122</v>
      </c>
      <c r="AP30" s="18">
        <v>2.9189805761960681</v>
      </c>
      <c r="AQ30" s="18">
        <v>3.2467409724938152</v>
      </c>
      <c r="AR30" s="18">
        <v>3.1280086749386702</v>
      </c>
      <c r="AS30" s="18">
        <v>2.599530700039109</v>
      </c>
      <c r="AT30" s="18">
        <v>3.0498631208447482</v>
      </c>
      <c r="AU30" s="18">
        <v>3.7098161908486516</v>
      </c>
      <c r="AV30" s="18">
        <v>2.6654282362143178</v>
      </c>
      <c r="AW30" s="18">
        <v>2.4000782166601482</v>
      </c>
      <c r="AX30" s="17">
        <v>0.47432783813021373</v>
      </c>
      <c r="AY30" s="18">
        <v>0.70909666954334805</v>
      </c>
      <c r="AZ30" s="18">
        <v>0.61273848796644437</v>
      </c>
      <c r="BA30" s="18">
        <v>1.0406109677867654</v>
      </c>
      <c r="BB30" s="18">
        <v>0.63377700301665596</v>
      </c>
      <c r="BC30" s="18">
        <v>0.90034667004863544</v>
      </c>
      <c r="BD30" s="18">
        <v>0.88835602296804073</v>
      </c>
      <c r="BE30" s="18">
        <v>0.89138290063399972</v>
      </c>
      <c r="BF30" s="18">
        <v>0.80362164981699036</v>
      </c>
      <c r="BG30" s="17">
        <v>0.48231215326485888</v>
      </c>
      <c r="BH30" s="18">
        <v>0.69501320238293074</v>
      </c>
      <c r="BI30" s="18">
        <v>0.76362855401121932</v>
      </c>
      <c r="BJ30" s="18">
        <v>0.74976204304463445</v>
      </c>
      <c r="BK30" s="18">
        <v>0.82850901242081987</v>
      </c>
      <c r="BL30" s="18">
        <v>0.55740226683158145</v>
      </c>
      <c r="BM30" s="18">
        <v>0.78803616984008606</v>
      </c>
      <c r="BN30" s="17">
        <v>0.5228938019155458</v>
      </c>
      <c r="BO30" s="17">
        <v>0.4975349046355701</v>
      </c>
      <c r="BP30" s="18">
        <v>0.7295196180097212</v>
      </c>
      <c r="BQ30" s="18">
        <v>0.696708232571845</v>
      </c>
      <c r="BR30" s="18">
        <v>0.75682738633635793</v>
      </c>
      <c r="BS30" s="18">
        <v>0.85045051332999733</v>
      </c>
      <c r="BT30" s="18">
        <v>0.70365127147912132</v>
      </c>
      <c r="BU30" s="18">
        <v>0.92540855149855039</v>
      </c>
      <c r="BV30" s="18">
        <v>0.81874064494038901</v>
      </c>
      <c r="BW30" s="18">
        <v>0.76599703806039021</v>
      </c>
      <c r="BX30" s="18">
        <v>0.83529753976016663</v>
      </c>
      <c r="BY30" s="18">
        <v>0.75475219796136772</v>
      </c>
      <c r="BZ30" s="17">
        <v>0.60146324351745906</v>
      </c>
      <c r="CA30" s="18">
        <v>0.78242007269836555</v>
      </c>
      <c r="CB30" s="18">
        <v>0.82619130581569478</v>
      </c>
      <c r="CC30" s="18">
        <v>0.80592577493771689</v>
      </c>
      <c r="CD30" s="18">
        <v>0.83650102171591745</v>
      </c>
      <c r="CE30" s="18">
        <v>0.77307310090452652</v>
      </c>
      <c r="CF30" s="18">
        <v>0.79788519142324887</v>
      </c>
      <c r="CG30" s="18">
        <v>0.83494556285171528</v>
      </c>
      <c r="CH30" s="19">
        <v>0.59339686078995024</v>
      </c>
      <c r="CI30" s="18">
        <v>0.76499328104677711</v>
      </c>
      <c r="CJ30" s="18">
        <v>0.80115522852122267</v>
      </c>
      <c r="CK30" s="18">
        <v>0.85481114229258337</v>
      </c>
      <c r="CL30" s="18">
        <v>0.76849427383235736</v>
      </c>
      <c r="CM30" s="18">
        <v>0.6620486141290195</v>
      </c>
      <c r="CN30" s="18">
        <v>0.55289408359461589</v>
      </c>
      <c r="CO30" s="18">
        <v>0.78886228891381749</v>
      </c>
      <c r="CP30" s="18">
        <v>0.76474806684753183</v>
      </c>
      <c r="CQ30" s="18">
        <v>0.61332858988205607</v>
      </c>
      <c r="CR30" s="18">
        <v>0.75577801839995062</v>
      </c>
      <c r="CS30" s="18">
        <v>0.75479301231278562</v>
      </c>
    </row>
    <row r="31" spans="1:97" x14ac:dyDescent="0.4">
      <c r="A31" s="14" t="s">
        <v>80</v>
      </c>
      <c r="B31" s="17">
        <v>2.7455767350928615</v>
      </c>
      <c r="C31" s="18">
        <v>2.1431085043988225</v>
      </c>
      <c r="D31" s="18">
        <v>1.9573802541544452</v>
      </c>
      <c r="E31" s="18">
        <v>3.4428152492668631</v>
      </c>
      <c r="F31" s="18">
        <v>3.0048875855327477</v>
      </c>
      <c r="G31" s="18">
        <v>3.3970674486803514</v>
      </c>
      <c r="H31" s="18">
        <v>2.7249266862170107</v>
      </c>
      <c r="I31" s="18">
        <v>2.7554252199413498</v>
      </c>
      <c r="J31" s="18">
        <v>2.539002932551317</v>
      </c>
      <c r="K31" s="17">
        <v>3.0420006516780687</v>
      </c>
      <c r="L31" s="18">
        <v>3.059628543499513</v>
      </c>
      <c r="M31" s="18">
        <v>3.2615835777126096</v>
      </c>
      <c r="N31" s="18">
        <v>3.1425219941348952</v>
      </c>
      <c r="O31" s="18">
        <v>3.2557184750733152</v>
      </c>
      <c r="P31" s="18">
        <v>2.9225806451612963</v>
      </c>
      <c r="Q31" s="18">
        <v>2.609970674486807</v>
      </c>
      <c r="R31" s="17">
        <v>2.878570652764203</v>
      </c>
      <c r="S31" s="17">
        <v>2.9136265884652985</v>
      </c>
      <c r="T31" s="18">
        <v>2.7274682306940381</v>
      </c>
      <c r="U31" s="18">
        <v>2.8371456500488779</v>
      </c>
      <c r="V31" s="18">
        <v>3.2291300097751714</v>
      </c>
      <c r="W31" s="18">
        <v>2.6744868035190597</v>
      </c>
      <c r="X31" s="18">
        <v>2.7472140762463355</v>
      </c>
      <c r="Y31" s="18">
        <v>2.4269794721407631</v>
      </c>
      <c r="Z31" s="18">
        <v>3.1008797653958942</v>
      </c>
      <c r="AA31" s="18">
        <v>3.2832844574780062</v>
      </c>
      <c r="AB31" s="18">
        <v>3.0557184750733177</v>
      </c>
      <c r="AC31" s="18">
        <v>3.0539589442815256</v>
      </c>
      <c r="AD31" s="17">
        <v>2.9082530372852968</v>
      </c>
      <c r="AE31" s="18">
        <v>3.1894428152492695</v>
      </c>
      <c r="AF31" s="18">
        <v>2.9554252199413518</v>
      </c>
      <c r="AG31" s="18">
        <v>2.8686217008797592</v>
      </c>
      <c r="AH31" s="18">
        <v>2.8082111436950115</v>
      </c>
      <c r="AI31" s="18">
        <v>3.119648093841644</v>
      </c>
      <c r="AJ31" s="18">
        <v>2.830498533724338</v>
      </c>
      <c r="AK31" s="18">
        <v>2.5859237536656914</v>
      </c>
      <c r="AL31" s="19">
        <v>3.1138481590094522</v>
      </c>
      <c r="AM31" s="18">
        <v>2.4977517106549332</v>
      </c>
      <c r="AN31" s="18">
        <v>3.0602150537634376</v>
      </c>
      <c r="AO31" s="18">
        <v>3.1294232649071376</v>
      </c>
      <c r="AP31" s="18">
        <v>3.0619745845552315</v>
      </c>
      <c r="AQ31" s="18">
        <v>3.466862170087976</v>
      </c>
      <c r="AR31" s="18">
        <v>3.3663556384964037</v>
      </c>
      <c r="AS31" s="18">
        <v>3.0850439882697955</v>
      </c>
      <c r="AT31" s="18">
        <v>3.2604105571847479</v>
      </c>
      <c r="AU31" s="18">
        <v>3.510263929618767</v>
      </c>
      <c r="AV31" s="18">
        <v>2.5853372434017587</v>
      </c>
      <c r="AW31" s="18">
        <v>2.8281524926686195</v>
      </c>
      <c r="AX31" s="17">
        <v>0.42520327121293966</v>
      </c>
      <c r="AY31" s="18">
        <v>0.73875387315602958</v>
      </c>
      <c r="AZ31" s="18">
        <v>0.60665576172813007</v>
      </c>
      <c r="BA31" s="18">
        <v>0.68118341807702443</v>
      </c>
      <c r="BB31" s="18">
        <v>0.56088795151085435</v>
      </c>
      <c r="BC31" s="18">
        <v>0.71870765327116182</v>
      </c>
      <c r="BD31" s="18">
        <v>0.87209969220442973</v>
      </c>
      <c r="BE31" s="18">
        <v>0.86093229188946174</v>
      </c>
      <c r="BF31" s="18">
        <v>0.91532861315585379</v>
      </c>
      <c r="BG31" s="17">
        <v>0.46582416761264728</v>
      </c>
      <c r="BH31" s="18">
        <v>0.57703620340520634</v>
      </c>
      <c r="BI31" s="18">
        <v>0.74167275581988024</v>
      </c>
      <c r="BJ31" s="18">
        <v>0.67932545398552568</v>
      </c>
      <c r="BK31" s="18">
        <v>0.67852139406178658</v>
      </c>
      <c r="BL31" s="18">
        <v>1.0636384111602932</v>
      </c>
      <c r="BM31" s="18">
        <v>0.903056396880627</v>
      </c>
      <c r="BN31" s="17">
        <v>0.43757245655011673</v>
      </c>
      <c r="BO31" s="17">
        <v>0.42409963854460048</v>
      </c>
      <c r="BP31" s="18">
        <v>0.72541751962254808</v>
      </c>
      <c r="BQ31" s="18">
        <v>0.64600347243859446</v>
      </c>
      <c r="BR31" s="18">
        <v>0.67048879339457723</v>
      </c>
      <c r="BS31" s="18">
        <v>0.94021404513902629</v>
      </c>
      <c r="BT31" s="18">
        <v>0.84893238215602584</v>
      </c>
      <c r="BU31" s="18">
        <v>1.0568241645227479</v>
      </c>
      <c r="BV31" s="18">
        <v>0.75005816689617144</v>
      </c>
      <c r="BW31" s="18">
        <v>0.67664492973631718</v>
      </c>
      <c r="BX31" s="18">
        <v>0.7735757566092899</v>
      </c>
      <c r="BY31" s="18">
        <v>0.72555457869842332</v>
      </c>
      <c r="BZ31" s="17">
        <v>0.488756396494611</v>
      </c>
      <c r="CA31" s="18">
        <v>0.67994837671456054</v>
      </c>
      <c r="CB31" s="18">
        <v>0.70236535170406811</v>
      </c>
      <c r="CC31" s="18">
        <v>0.72212326345810796</v>
      </c>
      <c r="CD31" s="18">
        <v>0.78059093571044225</v>
      </c>
      <c r="CE31" s="18">
        <v>0.63152313681567684</v>
      </c>
      <c r="CF31" s="18">
        <v>0.73558689011871026</v>
      </c>
      <c r="CG31" s="18">
        <v>0.85362461447992233</v>
      </c>
      <c r="CH31" s="19">
        <v>0.51672433501660675</v>
      </c>
      <c r="CI31" s="18">
        <v>0.78132598468325687</v>
      </c>
      <c r="CJ31" s="18">
        <v>0.6867268161549035</v>
      </c>
      <c r="CK31" s="18">
        <v>0.72382896071138958</v>
      </c>
      <c r="CL31" s="18">
        <v>0.68756666912898601</v>
      </c>
      <c r="CM31" s="18">
        <v>0.52997028818314063</v>
      </c>
      <c r="CN31" s="18">
        <v>0.46359679104592655</v>
      </c>
      <c r="CO31" s="18">
        <v>0.71234446523322137</v>
      </c>
      <c r="CP31" s="18">
        <v>0.70476984581438495</v>
      </c>
      <c r="CQ31" s="18">
        <v>0.75139556436676025</v>
      </c>
      <c r="CR31" s="18">
        <v>0.85574331109657464</v>
      </c>
      <c r="CS31" s="18">
        <v>0.65615927960101095</v>
      </c>
    </row>
    <row r="32" spans="1:97" x14ac:dyDescent="0.4">
      <c r="A32" s="14" t="s">
        <v>81</v>
      </c>
      <c r="B32" s="17">
        <v>2.5973606817229018</v>
      </c>
      <c r="C32" s="18">
        <v>1.9638527911688661</v>
      </c>
      <c r="D32" s="18">
        <v>1.9354651365891202</v>
      </c>
      <c r="E32" s="18">
        <v>3.1926744917207994</v>
      </c>
      <c r="F32" s="18">
        <v>2.9078765807307883</v>
      </c>
      <c r="G32" s="18">
        <v>3.096180046111928</v>
      </c>
      <c r="H32" s="18">
        <v>2.4749004401593098</v>
      </c>
      <c r="I32" s="18">
        <v>2.5645828966673778</v>
      </c>
      <c r="J32" s="18">
        <v>2.6433530706350785</v>
      </c>
      <c r="K32" s="17">
        <v>2.9581921446703592</v>
      </c>
      <c r="L32" s="18">
        <v>2.7682788374205076</v>
      </c>
      <c r="M32" s="18">
        <v>3.0681460909662497</v>
      </c>
      <c r="N32" s="18">
        <v>2.9473642842171413</v>
      </c>
      <c r="O32" s="18">
        <v>2.994838608258251</v>
      </c>
      <c r="P32" s="18">
        <v>3.209914064137497</v>
      </c>
      <c r="Q32" s="18">
        <v>2.7606109830223962</v>
      </c>
      <c r="R32" s="17">
        <v>2.7987823812074395</v>
      </c>
      <c r="S32" s="17">
        <v>2.834621497938937</v>
      </c>
      <c r="T32" s="18">
        <v>2.6450604345699977</v>
      </c>
      <c r="U32" s="18">
        <v>2.7195469153916005</v>
      </c>
      <c r="V32" s="18">
        <v>3.1571735485223522</v>
      </c>
      <c r="W32" s="18">
        <v>2.6976524837560119</v>
      </c>
      <c r="X32" s="18">
        <v>2.7711695661286964</v>
      </c>
      <c r="Y32" s="18">
        <v>2.8475555439111289</v>
      </c>
      <c r="Z32" s="18">
        <v>2.77339656256548</v>
      </c>
      <c r="AA32" s="18">
        <v>3.0444875288199276</v>
      </c>
      <c r="AB32" s="18">
        <v>2.8342721651645335</v>
      </c>
      <c r="AC32" s="18">
        <v>2.8559002305595973</v>
      </c>
      <c r="AD32" s="17">
        <v>2.5770653052669039</v>
      </c>
      <c r="AE32" s="18">
        <v>2.7865620415006944</v>
      </c>
      <c r="AF32" s="18">
        <v>2.531020750366801</v>
      </c>
      <c r="AG32" s="18">
        <v>2.4964106057430064</v>
      </c>
      <c r="AH32" s="18">
        <v>2.5083184866904209</v>
      </c>
      <c r="AI32" s="18">
        <v>2.8920168727730129</v>
      </c>
      <c r="AJ32" s="18">
        <v>2.4913540138335586</v>
      </c>
      <c r="AK32" s="18">
        <v>2.3337743659609993</v>
      </c>
      <c r="AL32" s="19">
        <v>2.9340765388108769</v>
      </c>
      <c r="AM32" s="18">
        <v>2.2400745825473525</v>
      </c>
      <c r="AN32" s="18">
        <v>2.9171557325508126</v>
      </c>
      <c r="AO32" s="18">
        <v>2.8909776077691767</v>
      </c>
      <c r="AP32" s="18">
        <v>2.9015798574721967</v>
      </c>
      <c r="AQ32" s="18">
        <v>3.3273357262628265</v>
      </c>
      <c r="AR32" s="18">
        <v>3.2869705226653174</v>
      </c>
      <c r="AS32" s="18">
        <v>2.7983258226786702</v>
      </c>
      <c r="AT32" s="18">
        <v>3.1345760846782476</v>
      </c>
      <c r="AU32" s="18">
        <v>3.6292181932508916</v>
      </c>
      <c r="AV32" s="18">
        <v>2.7504584992664189</v>
      </c>
      <c r="AW32" s="18">
        <v>2.669566128694199</v>
      </c>
      <c r="AX32" s="17">
        <v>0.42088774943445273</v>
      </c>
      <c r="AY32" s="18">
        <v>0.6438807260238838</v>
      </c>
      <c r="AZ32" s="18">
        <v>0.55446199363557913</v>
      </c>
      <c r="BA32" s="18">
        <v>0.75831793719565677</v>
      </c>
      <c r="BB32" s="18">
        <v>0.55616405182188111</v>
      </c>
      <c r="BC32" s="18">
        <v>0.80536491292726009</v>
      </c>
      <c r="BD32" s="18">
        <v>0.8314722855084653</v>
      </c>
      <c r="BE32" s="18">
        <v>0.83348415209084714</v>
      </c>
      <c r="BF32" s="18">
        <v>0.80873666041033909</v>
      </c>
      <c r="BG32" s="17">
        <v>0.4667739987501987</v>
      </c>
      <c r="BH32" s="18">
        <v>0.60534369289536738</v>
      </c>
      <c r="BI32" s="18">
        <v>0.73165433027726356</v>
      </c>
      <c r="BJ32" s="18">
        <v>0.70330801600444048</v>
      </c>
      <c r="BK32" s="18">
        <v>0.73335744684554649</v>
      </c>
      <c r="BL32" s="18">
        <v>0.7553250797562211</v>
      </c>
      <c r="BM32" s="18">
        <v>0.76811248643818553</v>
      </c>
      <c r="BN32" s="17">
        <v>0.46223181068824742</v>
      </c>
      <c r="BO32" s="17">
        <v>0.44437195098991317</v>
      </c>
      <c r="BP32" s="18">
        <v>0.7162692254309303</v>
      </c>
      <c r="BQ32" s="18">
        <v>0.64301946298072066</v>
      </c>
      <c r="BR32" s="18">
        <v>0.71324999343132844</v>
      </c>
      <c r="BS32" s="18">
        <v>0.79524870700585237</v>
      </c>
      <c r="BT32" s="18">
        <v>0.72769817817294835</v>
      </c>
      <c r="BU32" s="18">
        <v>0.91889621877711092</v>
      </c>
      <c r="BV32" s="18">
        <v>0.7450736769167825</v>
      </c>
      <c r="BW32" s="18">
        <v>0.68167030180907418</v>
      </c>
      <c r="BX32" s="18">
        <v>0.76004551443398705</v>
      </c>
      <c r="BY32" s="18">
        <v>0.70472585773958496</v>
      </c>
      <c r="BZ32" s="17">
        <v>0.53996290170908501</v>
      </c>
      <c r="CA32" s="18">
        <v>0.73899387363483882</v>
      </c>
      <c r="CB32" s="18">
        <v>0.76410380566727987</v>
      </c>
      <c r="CC32" s="18">
        <v>0.7627866067436202</v>
      </c>
      <c r="CD32" s="18">
        <v>0.78561039980452296</v>
      </c>
      <c r="CE32" s="18">
        <v>0.64704431087879999</v>
      </c>
      <c r="CF32" s="18">
        <v>0.75013846584638166</v>
      </c>
      <c r="CG32" s="18">
        <v>0.82383408490951249</v>
      </c>
      <c r="CH32" s="19">
        <v>0.54855311157119668</v>
      </c>
      <c r="CI32" s="18">
        <v>0.76065085489067152</v>
      </c>
      <c r="CJ32" s="18">
        <v>0.71841963645898854</v>
      </c>
      <c r="CK32" s="18">
        <v>0.7728246032835191</v>
      </c>
      <c r="CL32" s="18">
        <v>0.71021508842069403</v>
      </c>
      <c r="CM32" s="18">
        <v>0.59432081598805575</v>
      </c>
      <c r="CN32" s="18">
        <v>0.48842275941850233</v>
      </c>
      <c r="CO32" s="18">
        <v>0.75532411721248038</v>
      </c>
      <c r="CP32" s="18">
        <v>0.73573417309542677</v>
      </c>
      <c r="CQ32" s="18">
        <v>0.6587271224973027</v>
      </c>
      <c r="CR32" s="18">
        <v>0.71464376650803019</v>
      </c>
      <c r="CS32" s="18">
        <v>0.67122437621876196</v>
      </c>
    </row>
    <row r="33" spans="1:97" x14ac:dyDescent="0.4">
      <c r="A33" s="14" t="s">
        <v>82</v>
      </c>
      <c r="B33" s="17">
        <v>2.585919949636077</v>
      </c>
      <c r="C33" s="18">
        <v>2.1151032123150459</v>
      </c>
      <c r="D33" s="18">
        <v>2.000075054090737</v>
      </c>
      <c r="E33" s="18">
        <v>3.0111921177676657</v>
      </c>
      <c r="F33" s="18">
        <v>2.8731650568857812</v>
      </c>
      <c r="G33" s="18">
        <v>2.8464238019814032</v>
      </c>
      <c r="H33" s="18">
        <v>2.5085328736916965</v>
      </c>
      <c r="I33" s="18">
        <v>2.6695976583124064</v>
      </c>
      <c r="J33" s="18">
        <v>2.6632698220442181</v>
      </c>
      <c r="K33" s="17">
        <v>2.7790948908005544</v>
      </c>
      <c r="L33" s="18">
        <v>2.5436258372413363</v>
      </c>
      <c r="M33" s="18">
        <v>2.9021281716823477</v>
      </c>
      <c r="N33" s="18">
        <v>2.8150563682101777</v>
      </c>
      <c r="O33" s="18">
        <v>2.8106268828224041</v>
      </c>
      <c r="P33" s="18">
        <v>3.0241195378738843</v>
      </c>
      <c r="Q33" s="18">
        <v>2.5790125469734781</v>
      </c>
      <c r="R33" s="17">
        <v>2.7056137009086005</v>
      </c>
      <c r="S33" s="17">
        <v>2.7537217770738556</v>
      </c>
      <c r="T33" s="18">
        <v>2.533304605733055</v>
      </c>
      <c r="U33" s="18">
        <v>2.674815211652537</v>
      </c>
      <c r="V33" s="18">
        <v>3.1866944625609546</v>
      </c>
      <c r="W33" s="18">
        <v>2.4755271902854559</v>
      </c>
      <c r="X33" s="18">
        <v>2.683254914748924</v>
      </c>
      <c r="Y33" s="18">
        <v>2.7899197180036204</v>
      </c>
      <c r="Z33" s="18">
        <v>2.6694384918786014</v>
      </c>
      <c r="AA33" s="18">
        <v>2.9863233330227943</v>
      </c>
      <c r="AB33" s="18">
        <v>2.7500854063790388</v>
      </c>
      <c r="AC33" s="18">
        <v>2.7878544364731739</v>
      </c>
      <c r="AD33" s="17">
        <v>2.4420478896860285</v>
      </c>
      <c r="AE33" s="18">
        <v>2.6006242429889399</v>
      </c>
      <c r="AF33" s="18">
        <v>2.3820809652474093</v>
      </c>
      <c r="AG33" s="18">
        <v>2.3475651417745493</v>
      </c>
      <c r="AH33" s="18">
        <v>2.3930207459859241</v>
      </c>
      <c r="AI33" s="18">
        <v>2.7496661386999777</v>
      </c>
      <c r="AJ33" s="18">
        <v>2.4173732103481371</v>
      </c>
      <c r="AK33" s="18">
        <v>2.2040047827572185</v>
      </c>
      <c r="AL33" s="19">
        <v>2.8231732093129009</v>
      </c>
      <c r="AM33" s="18">
        <v>2.0960989989336878</v>
      </c>
      <c r="AN33" s="18">
        <v>2.8684004161620007</v>
      </c>
      <c r="AO33" s="18">
        <v>2.692252347381408</v>
      </c>
      <c r="AP33" s="18">
        <v>2.8749585908465289</v>
      </c>
      <c r="AQ33" s="18">
        <v>3.2036644512769716</v>
      </c>
      <c r="AR33" s="18">
        <v>3.1913155829232793</v>
      </c>
      <c r="AS33" s="18">
        <v>2.6416348333799751</v>
      </c>
      <c r="AT33" s="18">
        <v>3.0501646013850614</v>
      </c>
      <c r="AU33" s="18">
        <v>3.5585344265349552</v>
      </c>
      <c r="AV33" s="18">
        <v>2.620698624180847</v>
      </c>
      <c r="AW33" s="18">
        <v>2.4596299574520408</v>
      </c>
      <c r="AX33" s="17">
        <v>0.4705646823875006</v>
      </c>
      <c r="AY33" s="18">
        <v>0.70292327937487176</v>
      </c>
      <c r="AZ33" s="18">
        <v>0.61226971408943132</v>
      </c>
      <c r="BA33" s="18">
        <v>0.94863998839456454</v>
      </c>
      <c r="BB33" s="18">
        <v>0.62587397427980407</v>
      </c>
      <c r="BC33" s="18">
        <v>0.90510521193050886</v>
      </c>
      <c r="BD33" s="18">
        <v>0.86828619938188512</v>
      </c>
      <c r="BE33" s="18">
        <v>0.86711745403787099</v>
      </c>
      <c r="BF33" s="18">
        <v>0.82872428280859356</v>
      </c>
      <c r="BG33" s="17">
        <v>0.47588155322177189</v>
      </c>
      <c r="BH33" s="18">
        <v>0.65442777647515393</v>
      </c>
      <c r="BI33" s="18">
        <v>0.76215507741691768</v>
      </c>
      <c r="BJ33" s="18">
        <v>0.74471814259365687</v>
      </c>
      <c r="BK33" s="18">
        <v>0.79371282323896453</v>
      </c>
      <c r="BL33" s="18">
        <v>0.7480829068844137</v>
      </c>
      <c r="BM33" s="18">
        <v>0.79043063744502184</v>
      </c>
      <c r="BN33" s="17">
        <v>0.48277821119914877</v>
      </c>
      <c r="BO33" s="17">
        <v>0.46175413528411346</v>
      </c>
      <c r="BP33" s="18">
        <v>0.72639149718726592</v>
      </c>
      <c r="BQ33" s="18">
        <v>0.68311580144193762</v>
      </c>
      <c r="BR33" s="18">
        <v>0.72078424099888805</v>
      </c>
      <c r="BS33" s="18">
        <v>0.82715435132153059</v>
      </c>
      <c r="BT33" s="18">
        <v>0.74070951172698485</v>
      </c>
      <c r="BU33" s="18">
        <v>0.95147126432675155</v>
      </c>
      <c r="BV33" s="18">
        <v>0.80200272527361105</v>
      </c>
      <c r="BW33" s="18">
        <v>0.72437470242498769</v>
      </c>
      <c r="BX33" s="18">
        <v>0.80906017990901313</v>
      </c>
      <c r="BY33" s="18">
        <v>0.7321231394102945</v>
      </c>
      <c r="BZ33" s="17">
        <v>0.58605038818231547</v>
      </c>
      <c r="CA33" s="18">
        <v>0.79927074954392507</v>
      </c>
      <c r="CB33" s="18">
        <v>0.82042602554379251</v>
      </c>
      <c r="CC33" s="18">
        <v>0.80943195104716958</v>
      </c>
      <c r="CD33" s="18">
        <v>0.82836024772639627</v>
      </c>
      <c r="CE33" s="18">
        <v>0.74735168582738487</v>
      </c>
      <c r="CF33" s="18">
        <v>0.79224948119825922</v>
      </c>
      <c r="CG33" s="18">
        <v>0.88817422195905915</v>
      </c>
      <c r="CH33" s="19">
        <v>0.58416447944745187</v>
      </c>
      <c r="CI33" s="18">
        <v>0.74337421816962923</v>
      </c>
      <c r="CJ33" s="18">
        <v>0.77932776892669786</v>
      </c>
      <c r="CK33" s="18">
        <v>0.81606706316893585</v>
      </c>
      <c r="CL33" s="18">
        <v>0.7666691228159036</v>
      </c>
      <c r="CM33" s="18">
        <v>0.65786409903569165</v>
      </c>
      <c r="CN33" s="18">
        <v>0.52812824006012993</v>
      </c>
      <c r="CO33" s="18">
        <v>0.772890765757139</v>
      </c>
      <c r="CP33" s="18">
        <v>0.75357554506423796</v>
      </c>
      <c r="CQ33" s="18">
        <v>0.72957756130775775</v>
      </c>
      <c r="CR33" s="18">
        <v>0.77065427617316118</v>
      </c>
      <c r="CS33" s="18">
        <v>0.72352576427760296</v>
      </c>
    </row>
    <row r="34" spans="1:97" x14ac:dyDescent="0.4">
      <c r="A34" s="14" t="s">
        <v>83</v>
      </c>
      <c r="B34" s="17">
        <v>2.5538506316083951</v>
      </c>
      <c r="C34" s="18">
        <v>2.0128427240365885</v>
      </c>
      <c r="D34" s="18">
        <v>1.966849025960022</v>
      </c>
      <c r="E34" s="18">
        <v>3.0265559951387497</v>
      </c>
      <c r="F34" s="18">
        <v>2.8507165698228998</v>
      </c>
      <c r="G34" s="18">
        <v>2.9125081729224673</v>
      </c>
      <c r="H34" s="18">
        <v>2.4727513843176183</v>
      </c>
      <c r="I34" s="18">
        <v>2.58477860153448</v>
      </c>
      <c r="J34" s="18">
        <v>2.6038025791341841</v>
      </c>
      <c r="K34" s="17">
        <v>2.8156545787451051</v>
      </c>
      <c r="L34" s="18">
        <v>2.6166243706387822</v>
      </c>
      <c r="M34" s="18">
        <v>2.9555023622977341</v>
      </c>
      <c r="N34" s="18">
        <v>2.8237271481395632</v>
      </c>
      <c r="O34" s="18">
        <v>2.8336639442062088</v>
      </c>
      <c r="P34" s="18">
        <v>3.04362216533498</v>
      </c>
      <c r="Q34" s="18">
        <v>2.6207874818534238</v>
      </c>
      <c r="R34" s="17">
        <v>2.743193130517644</v>
      </c>
      <c r="S34" s="17">
        <v>2.7852744562774974</v>
      </c>
      <c r="T34" s="18">
        <v>2.5713657738326239</v>
      </c>
      <c r="U34" s="18">
        <v>2.6771612531444959</v>
      </c>
      <c r="V34" s="18">
        <v>3.1640063881162792</v>
      </c>
      <c r="W34" s="18">
        <v>2.5552637314331315</v>
      </c>
      <c r="X34" s="18">
        <v>2.7197601870629753</v>
      </c>
      <c r="Y34" s="18">
        <v>2.8625397564192245</v>
      </c>
      <c r="Z34" s="18">
        <v>2.7154382348703132</v>
      </c>
      <c r="AA34" s="18">
        <v>2.9936869946178568</v>
      </c>
      <c r="AB34" s="18">
        <v>2.7797466671099142</v>
      </c>
      <c r="AC34" s="18">
        <v>2.8137755761679917</v>
      </c>
      <c r="AD34" s="17">
        <v>2.470051087691242</v>
      </c>
      <c r="AE34" s="18">
        <v>2.6230999109751156</v>
      </c>
      <c r="AF34" s="18">
        <v>2.4086535087233436</v>
      </c>
      <c r="AG34" s="18">
        <v>2.3857877958413134</v>
      </c>
      <c r="AH34" s="18">
        <v>2.4444259745633277</v>
      </c>
      <c r="AI34" s="18">
        <v>2.803812922267606</v>
      </c>
      <c r="AJ34" s="18">
        <v>2.4314675059380897</v>
      </c>
      <c r="AK34" s="18">
        <v>2.1931099955303268</v>
      </c>
      <c r="AL34" s="19">
        <v>2.8162819390420566</v>
      </c>
      <c r="AM34" s="18">
        <v>2.1114718894565434</v>
      </c>
      <c r="AN34" s="18">
        <v>2.8514381265138384</v>
      </c>
      <c r="AO34" s="18">
        <v>2.6999296913190038</v>
      </c>
      <c r="AP34" s="18">
        <v>2.8456902994952533</v>
      </c>
      <c r="AQ34" s="18">
        <v>3.1945808137337242</v>
      </c>
      <c r="AR34" s="18">
        <v>3.2049592638375324</v>
      </c>
      <c r="AS34" s="18">
        <v>2.6505794001721368</v>
      </c>
      <c r="AT34" s="18">
        <v>3.0518006287147132</v>
      </c>
      <c r="AU34" s="18">
        <v>3.5763009260798482</v>
      </c>
      <c r="AV34" s="18">
        <v>2.6455112647804997</v>
      </c>
      <c r="AW34" s="18">
        <v>2.4816113863123364</v>
      </c>
      <c r="AX34" s="17">
        <v>0.45087984018500865</v>
      </c>
      <c r="AY34" s="18">
        <v>0.66926774883804241</v>
      </c>
      <c r="AZ34" s="18">
        <v>0.58783182151523705</v>
      </c>
      <c r="BA34" s="18">
        <v>0.92038767673947119</v>
      </c>
      <c r="BB34" s="18">
        <v>0.60543805808064777</v>
      </c>
      <c r="BC34" s="18">
        <v>0.88428996056112119</v>
      </c>
      <c r="BD34" s="18">
        <v>0.85085738935528699</v>
      </c>
      <c r="BE34" s="18">
        <v>0.85122045184494233</v>
      </c>
      <c r="BF34" s="18">
        <v>0.81443436462845409</v>
      </c>
      <c r="BG34" s="17">
        <v>0.47829587897776277</v>
      </c>
      <c r="BH34" s="18">
        <v>0.63805910688407519</v>
      </c>
      <c r="BI34" s="18">
        <v>0.74971330748988008</v>
      </c>
      <c r="BJ34" s="18">
        <v>0.74230923338993571</v>
      </c>
      <c r="BK34" s="18">
        <v>0.78407427202563151</v>
      </c>
      <c r="BL34" s="18">
        <v>0.75021542926864149</v>
      </c>
      <c r="BM34" s="18">
        <v>0.78246873756902224</v>
      </c>
      <c r="BN34" s="17">
        <v>0.47305424241478777</v>
      </c>
      <c r="BO34" s="17">
        <v>0.45410017509336459</v>
      </c>
      <c r="BP34" s="18">
        <v>0.72272043634355643</v>
      </c>
      <c r="BQ34" s="18">
        <v>0.67311555384473842</v>
      </c>
      <c r="BR34" s="18">
        <v>0.72295821620043121</v>
      </c>
      <c r="BS34" s="18">
        <v>0.80737379865983783</v>
      </c>
      <c r="BT34" s="18">
        <v>0.73251196286670583</v>
      </c>
      <c r="BU34" s="18">
        <v>0.91880245905189883</v>
      </c>
      <c r="BV34" s="18">
        <v>0.78236696740206002</v>
      </c>
      <c r="BW34" s="18">
        <v>0.71080935511695498</v>
      </c>
      <c r="BX34" s="18">
        <v>0.79272670534605205</v>
      </c>
      <c r="BY34" s="18">
        <v>0.71943234891345098</v>
      </c>
      <c r="BZ34" s="17">
        <v>0.56879647984266168</v>
      </c>
      <c r="CA34" s="18">
        <v>0.79143280111276482</v>
      </c>
      <c r="CB34" s="18">
        <v>0.80908295476993375</v>
      </c>
      <c r="CC34" s="18">
        <v>0.79632082195921716</v>
      </c>
      <c r="CD34" s="18">
        <v>0.81618510587504611</v>
      </c>
      <c r="CE34" s="18">
        <v>0.70884818835494223</v>
      </c>
      <c r="CF34" s="18">
        <v>0.77923320758232717</v>
      </c>
      <c r="CG34" s="18">
        <v>0.86562284085102958</v>
      </c>
      <c r="CH34" s="19">
        <v>0.57734018019666056</v>
      </c>
      <c r="CI34" s="18">
        <v>0.73980312340351106</v>
      </c>
      <c r="CJ34" s="18">
        <v>0.76324160382714401</v>
      </c>
      <c r="CK34" s="18">
        <v>0.80621732333341456</v>
      </c>
      <c r="CL34" s="18">
        <v>0.75549033827651868</v>
      </c>
      <c r="CM34" s="18">
        <v>0.65143458455001491</v>
      </c>
      <c r="CN34" s="18">
        <v>0.5213528625397591</v>
      </c>
      <c r="CO34" s="18">
        <v>0.77227455525893896</v>
      </c>
      <c r="CP34" s="18">
        <v>0.75397460565423446</v>
      </c>
      <c r="CQ34" s="18">
        <v>0.70583805977965886</v>
      </c>
      <c r="CR34" s="18">
        <v>0.75313939872480995</v>
      </c>
      <c r="CS34" s="18">
        <v>0.71298546607680557</v>
      </c>
    </row>
    <row r="35" spans="1:97" x14ac:dyDescent="0.4">
      <c r="A35" s="14" t="s">
        <v>84</v>
      </c>
      <c r="B35" s="17">
        <v>2.761981529309161</v>
      </c>
      <c r="C35" s="18">
        <v>2.4065207553833634</v>
      </c>
      <c r="D35" s="18">
        <v>2.1019999337770159</v>
      </c>
      <c r="E35" s="18">
        <v>3.1805734909440093</v>
      </c>
      <c r="F35" s="18">
        <v>3.0178470911559288</v>
      </c>
      <c r="G35" s="18">
        <v>2.8249726830237378</v>
      </c>
      <c r="H35" s="18">
        <v>2.6745472004238438</v>
      </c>
      <c r="I35" s="18">
        <v>2.9411112214827155</v>
      </c>
      <c r="J35" s="18">
        <v>2.9482798582828305</v>
      </c>
      <c r="K35" s="17">
        <v>2.8030482802261694</v>
      </c>
      <c r="L35" s="18">
        <v>2.4481694866615831</v>
      </c>
      <c r="M35" s="18">
        <v>2.8165458097413953</v>
      </c>
      <c r="N35" s="18">
        <v>2.8929836760372445</v>
      </c>
      <c r="O35" s="18">
        <v>2.8428694414092042</v>
      </c>
      <c r="P35" s="18">
        <v>3.2197940465547243</v>
      </c>
      <c r="Q35" s="18">
        <v>2.5979272209529527</v>
      </c>
      <c r="R35" s="17">
        <v>2.6239878002568253</v>
      </c>
      <c r="S35" s="17">
        <v>2.6850347118748932</v>
      </c>
      <c r="T35" s="18">
        <v>2.4706852973963502</v>
      </c>
      <c r="U35" s="18">
        <v>2.6679028288246363</v>
      </c>
      <c r="V35" s="18">
        <v>3.2344569164376753</v>
      </c>
      <c r="W35" s="18">
        <v>2.292937319956299</v>
      </c>
      <c r="X35" s="18">
        <v>2.6395152478394683</v>
      </c>
      <c r="Y35" s="18">
        <v>2.5426310387073237</v>
      </c>
      <c r="Z35" s="18">
        <v>2.5454124035628141</v>
      </c>
      <c r="AA35" s="18">
        <v>3.0203138968908307</v>
      </c>
      <c r="AB35" s="18">
        <v>2.695192212178422</v>
      </c>
      <c r="AC35" s="18">
        <v>2.7412999569550491</v>
      </c>
      <c r="AD35" s="17">
        <v>2.4332472434687178</v>
      </c>
      <c r="AE35" s="18">
        <v>2.6861527763980892</v>
      </c>
      <c r="AF35" s="18">
        <v>2.4041256912023083</v>
      </c>
      <c r="AG35" s="18">
        <v>2.3129697692129092</v>
      </c>
      <c r="AH35" s="18">
        <v>2.2949571206251322</v>
      </c>
      <c r="AI35" s="18">
        <v>2.6668156683553605</v>
      </c>
      <c r="AJ35" s="18">
        <v>2.4004172047283272</v>
      </c>
      <c r="AK35" s="18">
        <v>2.2672924737591571</v>
      </c>
      <c r="AL35" s="19">
        <v>2.9712675076984376</v>
      </c>
      <c r="AM35" s="18">
        <v>2.1409224860103531</v>
      </c>
      <c r="AN35" s="18">
        <v>3.017576680683868</v>
      </c>
      <c r="AO35" s="18">
        <v>2.8779731355474025</v>
      </c>
      <c r="AP35" s="18">
        <v>3.0403684204717254</v>
      </c>
      <c r="AQ35" s="18">
        <v>3.3753821617385413</v>
      </c>
      <c r="AR35" s="18">
        <v>3.224202389445284</v>
      </c>
      <c r="AS35" s="18">
        <v>2.7302572762491133</v>
      </c>
      <c r="AT35" s="18">
        <v>3.1132743948875854</v>
      </c>
      <c r="AU35" s="18">
        <v>3.6229098374226001</v>
      </c>
      <c r="AV35" s="18">
        <v>2.6791000298003427</v>
      </c>
      <c r="AW35" s="18">
        <v>2.5308019602000034</v>
      </c>
      <c r="AX35" s="17">
        <v>0.46738904710689305</v>
      </c>
      <c r="AY35" s="18">
        <v>0.71815969978097005</v>
      </c>
      <c r="AZ35" s="18">
        <v>0.6501816707774779</v>
      </c>
      <c r="BA35" s="18">
        <v>0.85989320064904995</v>
      </c>
      <c r="BB35" s="18">
        <v>0.62113170124178663</v>
      </c>
      <c r="BC35" s="18">
        <v>0.91438807297720848</v>
      </c>
      <c r="BD35" s="18">
        <v>0.89099110490486066</v>
      </c>
      <c r="BE35" s="18">
        <v>0.84032107624437835</v>
      </c>
      <c r="BF35" s="18">
        <v>0.79927313253540411</v>
      </c>
      <c r="BG35" s="17">
        <v>0.48650209165266023</v>
      </c>
      <c r="BH35" s="18">
        <v>0.68135845730156708</v>
      </c>
      <c r="BI35" s="18">
        <v>0.79135977647255318</v>
      </c>
      <c r="BJ35" s="18">
        <v>0.71569137448063369</v>
      </c>
      <c r="BK35" s="18">
        <v>0.79085259153208021</v>
      </c>
      <c r="BL35" s="18">
        <v>0.6713577662292336</v>
      </c>
      <c r="BM35" s="18">
        <v>0.80331077320183919</v>
      </c>
      <c r="BN35" s="17">
        <v>0.51412776927025583</v>
      </c>
      <c r="BO35" s="17">
        <v>0.48778574573178718</v>
      </c>
      <c r="BP35" s="18">
        <v>0.72555148023323668</v>
      </c>
      <c r="BQ35" s="18">
        <v>0.68534128887625922</v>
      </c>
      <c r="BR35" s="18">
        <v>0.71576343674942899</v>
      </c>
      <c r="BS35" s="18">
        <v>0.85842175925813313</v>
      </c>
      <c r="BT35" s="18">
        <v>0.73372255364206274</v>
      </c>
      <c r="BU35" s="18">
        <v>1.0070423462314433</v>
      </c>
      <c r="BV35" s="18">
        <v>0.82189872907357076</v>
      </c>
      <c r="BW35" s="18">
        <v>0.74022914508990056</v>
      </c>
      <c r="BX35" s="18">
        <v>0.8313845132733243</v>
      </c>
      <c r="BY35" s="18">
        <v>0.74608244498047049</v>
      </c>
      <c r="BZ35" s="17">
        <v>0.61267304385594856</v>
      </c>
      <c r="CA35" s="18">
        <v>0.76594325167512745</v>
      </c>
      <c r="CB35" s="18">
        <v>0.81126825861926044</v>
      </c>
      <c r="CC35" s="18">
        <v>0.80771289284184378</v>
      </c>
      <c r="CD35" s="18">
        <v>0.82779087144115959</v>
      </c>
      <c r="CE35" s="18">
        <v>0.80931058002127987</v>
      </c>
      <c r="CF35" s="18">
        <v>0.80081568702213379</v>
      </c>
      <c r="CG35" s="18">
        <v>0.87916266307693225</v>
      </c>
      <c r="CH35" s="19">
        <v>0.56928310584090647</v>
      </c>
      <c r="CI35" s="18">
        <v>0.77551378373678959</v>
      </c>
      <c r="CJ35" s="18">
        <v>0.77325329942158538</v>
      </c>
      <c r="CK35" s="18">
        <v>0.8232023550095442</v>
      </c>
      <c r="CL35" s="18">
        <v>0.73515008128940218</v>
      </c>
      <c r="CM35" s="18">
        <v>0.61395829139911029</v>
      </c>
      <c r="CN35" s="18">
        <v>0.52841405982236789</v>
      </c>
      <c r="CO35" s="18">
        <v>0.76274491259582877</v>
      </c>
      <c r="CP35" s="18">
        <v>0.73889606469175861</v>
      </c>
      <c r="CQ35" s="18">
        <v>0.7074054466631482</v>
      </c>
      <c r="CR35" s="18">
        <v>0.77669268925648338</v>
      </c>
      <c r="CS35" s="18">
        <v>0.72842491272611087</v>
      </c>
    </row>
    <row r="36" spans="1:97" x14ac:dyDescent="0.4">
      <c r="A36" s="14" t="s">
        <v>85</v>
      </c>
      <c r="B36" s="17">
        <v>2.7823748184328534</v>
      </c>
      <c r="C36" s="18">
        <v>2.5126338808281155</v>
      </c>
      <c r="D36" s="18">
        <v>2.2741623968459361</v>
      </c>
      <c r="E36" s="18">
        <v>2.7919360245175593</v>
      </c>
      <c r="F36" s="18">
        <v>3.0486998994397485</v>
      </c>
      <c r="G36" s="18">
        <v>2.8511229229516806</v>
      </c>
      <c r="H36" s="18">
        <v>2.7538667815926918</v>
      </c>
      <c r="I36" s="18">
        <v>2.9844371019489495</v>
      </c>
      <c r="J36" s="18">
        <v>3.042139539338208</v>
      </c>
      <c r="K36" s="17">
        <v>2.7976796650119464</v>
      </c>
      <c r="L36" s="18">
        <v>2.5185876869543082</v>
      </c>
      <c r="M36" s="18">
        <v>2.7206818943638384</v>
      </c>
      <c r="N36" s="18">
        <v>2.9659531676483377</v>
      </c>
      <c r="O36" s="18">
        <v>2.8647225015562752</v>
      </c>
      <c r="P36" s="18">
        <v>3.1388210506153356</v>
      </c>
      <c r="Q36" s="18">
        <v>2.5773116889335905</v>
      </c>
      <c r="R36" s="17">
        <v>2.6830223414047594</v>
      </c>
      <c r="S36" s="17">
        <v>2.744426886303029</v>
      </c>
      <c r="T36" s="18">
        <v>2.4759373653210823</v>
      </c>
      <c r="U36" s="18">
        <v>2.7405545180290218</v>
      </c>
      <c r="V36" s="18">
        <v>3.2970677903876986</v>
      </c>
      <c r="W36" s="18">
        <v>2.3893597663170874</v>
      </c>
      <c r="X36" s="18">
        <v>2.6565148685533839</v>
      </c>
      <c r="Y36" s="18">
        <v>2.7182876023559754</v>
      </c>
      <c r="Z36" s="18">
        <v>2.5749173969257266</v>
      </c>
      <c r="AA36" s="18">
        <v>3.002346406167697</v>
      </c>
      <c r="AB36" s="18">
        <v>2.7469712206100789</v>
      </c>
      <c r="AC36" s="18">
        <v>2.842311928362784</v>
      </c>
      <c r="AD36" s="17">
        <v>2.5004275521442465</v>
      </c>
      <c r="AE36" s="18">
        <v>2.7286788296700801</v>
      </c>
      <c r="AF36" s="18">
        <v>2.4416989896087853</v>
      </c>
      <c r="AG36" s="18">
        <v>2.4182349279317821</v>
      </c>
      <c r="AH36" s="18">
        <v>2.3650337595173205</v>
      </c>
      <c r="AI36" s="18">
        <v>2.7306421491164863</v>
      </c>
      <c r="AJ36" s="18">
        <v>2.4151223483216158</v>
      </c>
      <c r="AK36" s="18">
        <v>2.4035818608437585</v>
      </c>
      <c r="AL36" s="19">
        <v>2.9972944500311285</v>
      </c>
      <c r="AM36" s="18">
        <v>2.230570320356279</v>
      </c>
      <c r="AN36" s="18">
        <v>3.0128653290555203</v>
      </c>
      <c r="AO36" s="18">
        <v>2.8471005123785025</v>
      </c>
      <c r="AP36" s="18">
        <v>3.1086529713163706</v>
      </c>
      <c r="AQ36" s="18">
        <v>3.3922887835400424</v>
      </c>
      <c r="AR36" s="18">
        <v>3.2216417877960803</v>
      </c>
      <c r="AS36" s="18">
        <v>2.7904515634726716</v>
      </c>
      <c r="AT36" s="18">
        <v>3.133936694919329</v>
      </c>
      <c r="AU36" s="18">
        <v>3.5990997462050531</v>
      </c>
      <c r="AV36" s="18">
        <v>2.7129243882583971</v>
      </c>
      <c r="AW36" s="18">
        <v>2.5408705645740652</v>
      </c>
      <c r="AX36" s="17">
        <v>0.49039670023361803</v>
      </c>
      <c r="AY36" s="18">
        <v>0.69663644626949339</v>
      </c>
      <c r="AZ36" s="18">
        <v>0.67072861454530452</v>
      </c>
      <c r="BA36" s="18">
        <v>1.0173045909225196</v>
      </c>
      <c r="BB36" s="18">
        <v>0.63908417016393204</v>
      </c>
      <c r="BC36" s="18">
        <v>0.92910615727292445</v>
      </c>
      <c r="BD36" s="18">
        <v>0.89889404260288253</v>
      </c>
      <c r="BE36" s="18">
        <v>0.83570195741021502</v>
      </c>
      <c r="BF36" s="18">
        <v>0.80882372888815068</v>
      </c>
      <c r="BG36" s="17">
        <v>0.4798035212095903</v>
      </c>
      <c r="BH36" s="18">
        <v>0.69996272955732597</v>
      </c>
      <c r="BI36" s="18">
        <v>0.78651531142930564</v>
      </c>
      <c r="BJ36" s="18">
        <v>0.70601533455652599</v>
      </c>
      <c r="BK36" s="18">
        <v>0.77883976128721577</v>
      </c>
      <c r="BL36" s="18">
        <v>0.72110752482767226</v>
      </c>
      <c r="BM36" s="18">
        <v>0.80820220220340533</v>
      </c>
      <c r="BN36" s="17">
        <v>0.52563763473658676</v>
      </c>
      <c r="BO36" s="17">
        <v>0.4997490561092981</v>
      </c>
      <c r="BP36" s="18">
        <v>0.7412467661093276</v>
      </c>
      <c r="BQ36" s="18">
        <v>0.7065192921646708</v>
      </c>
      <c r="BR36" s="18">
        <v>0.70987733979866974</v>
      </c>
      <c r="BS36" s="18">
        <v>0.86949151997469398</v>
      </c>
      <c r="BT36" s="18">
        <v>0.75455330632479722</v>
      </c>
      <c r="BU36" s="18">
        <v>0.98240643339527156</v>
      </c>
      <c r="BV36" s="18">
        <v>0.82652898580538747</v>
      </c>
      <c r="BW36" s="18">
        <v>0.75422651095636506</v>
      </c>
      <c r="BX36" s="18">
        <v>0.84598342628973378</v>
      </c>
      <c r="BY36" s="18">
        <v>0.7406710996207182</v>
      </c>
      <c r="BZ36" s="17">
        <v>0.62419576855809711</v>
      </c>
      <c r="CA36" s="18">
        <v>0.76437456315294672</v>
      </c>
      <c r="CB36" s="18">
        <v>0.82171259858152002</v>
      </c>
      <c r="CC36" s="18">
        <v>0.8164907981229087</v>
      </c>
      <c r="CD36" s="18">
        <v>0.84284590409174032</v>
      </c>
      <c r="CE36" s="18">
        <v>0.81404507527475434</v>
      </c>
      <c r="CF36" s="18">
        <v>0.82073689976400732</v>
      </c>
      <c r="CG36" s="18">
        <v>0.90292684801432854</v>
      </c>
      <c r="CH36" s="19">
        <v>0.57253623626663419</v>
      </c>
      <c r="CI36" s="18">
        <v>0.77913916201976074</v>
      </c>
      <c r="CJ36" s="18">
        <v>0.78860045993438321</v>
      </c>
      <c r="CK36" s="18">
        <v>0.81599831275084511</v>
      </c>
      <c r="CL36" s="18">
        <v>0.74560651191655392</v>
      </c>
      <c r="CM36" s="18">
        <v>0.60671033159136722</v>
      </c>
      <c r="CN36" s="18">
        <v>0.52186779949017381</v>
      </c>
      <c r="CO36" s="18">
        <v>0.75954533131512092</v>
      </c>
      <c r="CP36" s="18">
        <v>0.74578209489586844</v>
      </c>
      <c r="CQ36" s="18">
        <v>0.73339169531580806</v>
      </c>
      <c r="CR36" s="18">
        <v>0.80362832825421193</v>
      </c>
      <c r="CS36" s="18">
        <v>0.73553369452450246</v>
      </c>
    </row>
    <row r="37" spans="1:97" x14ac:dyDescent="0.4">
      <c r="A37" s="14" t="s">
        <v>86</v>
      </c>
      <c r="B37" s="17">
        <v>2.7849942910154821</v>
      </c>
      <c r="C37" s="18">
        <v>2.5217298223078557</v>
      </c>
      <c r="D37" s="18">
        <v>2.2093056447584449</v>
      </c>
      <c r="E37" s="18">
        <v>3.0250481695568392</v>
      </c>
      <c r="F37" s="18">
        <v>3.0477413830014868</v>
      </c>
      <c r="G37" s="18">
        <v>3.0978377221151807</v>
      </c>
      <c r="H37" s="18">
        <v>2.7368871761935343</v>
      </c>
      <c r="I37" s="18">
        <v>2.9576107899807353</v>
      </c>
      <c r="J37" s="18">
        <v>2.6837936202098089</v>
      </c>
      <c r="K37" s="17">
        <v>2.6940103237470021</v>
      </c>
      <c r="L37" s="18">
        <v>2.4190394633554559</v>
      </c>
      <c r="M37" s="18">
        <v>2.8006850781417243</v>
      </c>
      <c r="N37" s="18">
        <v>2.9306358381502911</v>
      </c>
      <c r="O37" s="18">
        <v>2.8912438450010716</v>
      </c>
      <c r="P37" s="18">
        <v>2.7208306572468466</v>
      </c>
      <c r="Q37" s="18">
        <v>2.4016270605865988</v>
      </c>
      <c r="R37" s="17">
        <v>2.6584282848466265</v>
      </c>
      <c r="S37" s="17">
        <v>2.7185399272104522</v>
      </c>
      <c r="T37" s="18">
        <v>2.4671376578891016</v>
      </c>
      <c r="U37" s="18">
        <v>2.6357667879825875</v>
      </c>
      <c r="V37" s="18">
        <v>3.259544708484972</v>
      </c>
      <c r="W37" s="18">
        <v>2.357953329051599</v>
      </c>
      <c r="X37" s="18">
        <v>2.496467565831717</v>
      </c>
      <c r="Y37" s="18">
        <v>2.4433740098479992</v>
      </c>
      <c r="Z37" s="18">
        <v>2.6574609291372342</v>
      </c>
      <c r="AA37" s="18">
        <v>3.0670092057375262</v>
      </c>
      <c r="AB37" s="18">
        <v>2.8903874973239128</v>
      </c>
      <c r="AC37" s="18">
        <v>2.9102975808178115</v>
      </c>
      <c r="AD37" s="17">
        <v>2.6026546777991819</v>
      </c>
      <c r="AE37" s="18">
        <v>2.7602226503960661</v>
      </c>
      <c r="AF37" s="18">
        <v>2.5377863412545465</v>
      </c>
      <c r="AG37" s="18">
        <v>2.517662170841358</v>
      </c>
      <c r="AH37" s="18">
        <v>2.409120102761714</v>
      </c>
      <c r="AI37" s="18">
        <v>2.7377435238706935</v>
      </c>
      <c r="AJ37" s="18">
        <v>2.5555555555555629</v>
      </c>
      <c r="AK37" s="18">
        <v>2.700492399914364</v>
      </c>
      <c r="AL37" s="19">
        <v>2.9741668450724346</v>
      </c>
      <c r="AM37" s="18">
        <v>2.2531221009063067</v>
      </c>
      <c r="AN37" s="18">
        <v>3.0289017341040414</v>
      </c>
      <c r="AO37" s="18">
        <v>2.8280168415043132</v>
      </c>
      <c r="AP37" s="18">
        <v>3.0495254406622445</v>
      </c>
      <c r="AQ37" s="18">
        <v>3.3427174766288497</v>
      </c>
      <c r="AR37" s="18">
        <v>3.2064965648780679</v>
      </c>
      <c r="AS37" s="18">
        <v>2.7929779490473097</v>
      </c>
      <c r="AT37" s="18">
        <v>3.0995504174694868</v>
      </c>
      <c r="AU37" s="18">
        <v>3.1980304003425348</v>
      </c>
      <c r="AV37" s="18">
        <v>2.5720402483408291</v>
      </c>
      <c r="AW37" s="18">
        <v>2.5560907728537785</v>
      </c>
      <c r="AX37" s="17">
        <v>0.48238827833370201</v>
      </c>
      <c r="AY37" s="18">
        <v>0.71939746325885323</v>
      </c>
      <c r="AZ37" s="18">
        <v>0.67438994615215431</v>
      </c>
      <c r="BA37" s="18">
        <v>1.0836599658850865</v>
      </c>
      <c r="BB37" s="18">
        <v>0.64066315282077158</v>
      </c>
      <c r="BC37" s="18">
        <v>0.88192510874165864</v>
      </c>
      <c r="BD37" s="18">
        <v>0.91731317226162168</v>
      </c>
      <c r="BE37" s="18">
        <v>0.88450943788034075</v>
      </c>
      <c r="BF37" s="18">
        <v>0.89561902761335888</v>
      </c>
      <c r="BG37" s="17">
        <v>0.4778623339119436</v>
      </c>
      <c r="BH37" s="18">
        <v>0.71435771360147315</v>
      </c>
      <c r="BI37" s="18">
        <v>0.81283043786347697</v>
      </c>
      <c r="BJ37" s="18">
        <v>0.73713462426862697</v>
      </c>
      <c r="BK37" s="18">
        <v>0.81221296999069204</v>
      </c>
      <c r="BL37" s="18">
        <v>0.9785672322646366</v>
      </c>
      <c r="BM37" s="18">
        <v>0.86948600760303285</v>
      </c>
      <c r="BN37" s="17">
        <v>0.46095126056900793</v>
      </c>
      <c r="BO37" s="17">
        <v>0.443203089838134</v>
      </c>
      <c r="BP37" s="18">
        <v>0.75092694996708087</v>
      </c>
      <c r="BQ37" s="18">
        <v>0.73372355229456443</v>
      </c>
      <c r="BR37" s="18">
        <v>0.74744560938525895</v>
      </c>
      <c r="BS37" s="18">
        <v>0.88207246151984375</v>
      </c>
      <c r="BT37" s="18">
        <v>0.85095886398087972</v>
      </c>
      <c r="BU37" s="18">
        <v>0.94277057931708186</v>
      </c>
      <c r="BV37" s="18">
        <v>0.83703584876880066</v>
      </c>
      <c r="BW37" s="18">
        <v>0.72164843988827387</v>
      </c>
      <c r="BX37" s="18">
        <v>0.81209781989956187</v>
      </c>
      <c r="BY37" s="18">
        <v>0.74175188865110764</v>
      </c>
      <c r="BZ37" s="17">
        <v>0.59270510022192646</v>
      </c>
      <c r="CA37" s="18">
        <v>0.81124977848554503</v>
      </c>
      <c r="CB37" s="18">
        <v>0.83153591162818563</v>
      </c>
      <c r="CC37" s="18">
        <v>0.82626748665834027</v>
      </c>
      <c r="CD37" s="18">
        <v>0.83591382551544557</v>
      </c>
      <c r="CE37" s="18">
        <v>0.81234266363195462</v>
      </c>
      <c r="CF37" s="18">
        <v>0.81413283740740994</v>
      </c>
      <c r="CG37" s="18">
        <v>0.98315456833705128</v>
      </c>
      <c r="CH37" s="19">
        <v>0.5918771606988753</v>
      </c>
      <c r="CI37" s="18">
        <v>0.7716350159042783</v>
      </c>
      <c r="CJ37" s="18">
        <v>0.78542341772584612</v>
      </c>
      <c r="CK37" s="18">
        <v>0.8430280015365097</v>
      </c>
      <c r="CL37" s="18">
        <v>0.76751323450024544</v>
      </c>
      <c r="CM37" s="18">
        <v>0.63635680796566652</v>
      </c>
      <c r="CN37" s="18">
        <v>0.51736406332758622</v>
      </c>
      <c r="CO37" s="18">
        <v>0.77664099620537941</v>
      </c>
      <c r="CP37" s="18">
        <v>0.76691616060948953</v>
      </c>
      <c r="CQ37" s="18">
        <v>1.0224275056036032</v>
      </c>
      <c r="CR37" s="18">
        <v>0.8720632523806634</v>
      </c>
      <c r="CS37" s="18">
        <v>0.7587186619772931</v>
      </c>
    </row>
    <row r="38" spans="1:97" x14ac:dyDescent="0.4">
      <c r="A38" s="14" t="s">
        <v>87</v>
      </c>
      <c r="B38" s="17">
        <v>2.6591650195017458</v>
      </c>
      <c r="C38" s="18">
        <v>2.1713227703376385</v>
      </c>
      <c r="D38" s="18">
        <v>1.9496865982432527</v>
      </c>
      <c r="E38" s="18">
        <v>3.347817814749448</v>
      </c>
      <c r="F38" s="18">
        <v>2.9649990663129397</v>
      </c>
      <c r="G38" s="18">
        <v>2.7493842950309815</v>
      </c>
      <c r="H38" s="18">
        <v>2.4822053336433876</v>
      </c>
      <c r="I38" s="18">
        <v>2.7961990127580214</v>
      </c>
      <c r="J38" s="18">
        <v>2.8117052649380967</v>
      </c>
      <c r="K38" s="17">
        <v>2.7749925716091091</v>
      </c>
      <c r="L38" s="18">
        <v>2.39213095577847</v>
      </c>
      <c r="M38" s="18">
        <v>2.8810975932013401</v>
      </c>
      <c r="N38" s="18">
        <v>2.7490037735051107</v>
      </c>
      <c r="O38" s="18">
        <v>2.75197395541554</v>
      </c>
      <c r="P38" s="18">
        <v>3.2907078757386201</v>
      </c>
      <c r="Q38" s="18">
        <v>2.5850412760155277</v>
      </c>
      <c r="R38" s="17">
        <v>2.6821815314738835</v>
      </c>
      <c r="S38" s="17">
        <v>2.7323922472262265</v>
      </c>
      <c r="T38" s="18">
        <v>2.4806656308025081</v>
      </c>
      <c r="U38" s="18">
        <v>2.6580168486475539</v>
      </c>
      <c r="V38" s="18">
        <v>3.1842886889976545</v>
      </c>
      <c r="W38" s="18">
        <v>2.5386705000686849</v>
      </c>
      <c r="X38" s="18">
        <v>2.7592461445770518</v>
      </c>
      <c r="Y38" s="18">
        <v>2.8477913896434566</v>
      </c>
      <c r="Z38" s="18">
        <v>2.5308486687031548</v>
      </c>
      <c r="AA38" s="18">
        <v>3.0010675742809583</v>
      </c>
      <c r="AB38" s="18">
        <v>2.7034363207796788</v>
      </c>
      <c r="AC38" s="18">
        <v>2.6198907057617395</v>
      </c>
      <c r="AD38" s="17">
        <v>2.3243538306588758</v>
      </c>
      <c r="AE38" s="18">
        <v>2.4990856913336104</v>
      </c>
      <c r="AF38" s="18">
        <v>2.2894077605251288</v>
      </c>
      <c r="AG38" s="18">
        <v>2.0935765852421282</v>
      </c>
      <c r="AH38" s="18">
        <v>2.3717378206686432</v>
      </c>
      <c r="AI38" s="18">
        <v>2.6444343441817479</v>
      </c>
      <c r="AJ38" s="18">
        <v>2.3452810045768473</v>
      </c>
      <c r="AK38" s="18">
        <v>2.0269536080839461</v>
      </c>
      <c r="AL38" s="19">
        <v>2.8597848644040207</v>
      </c>
      <c r="AM38" s="18">
        <v>1.9942076167725433</v>
      </c>
      <c r="AN38" s="18">
        <v>2.9166904492620662</v>
      </c>
      <c r="AO38" s="18">
        <v>2.738666272051709</v>
      </c>
      <c r="AP38" s="18">
        <v>2.9314744152123779</v>
      </c>
      <c r="AQ38" s="18">
        <v>3.2888352165625432</v>
      </c>
      <c r="AR38" s="18">
        <v>3.1911217409436761</v>
      </c>
      <c r="AS38" s="18">
        <v>2.6355026583656502</v>
      </c>
      <c r="AT38" s="18">
        <v>3.0673628801251303</v>
      </c>
      <c r="AU38" s="18">
        <v>3.7215639434713936</v>
      </c>
      <c r="AV38" s="18">
        <v>2.6554800384749488</v>
      </c>
      <c r="AW38" s="18">
        <v>2.3945849672857578</v>
      </c>
      <c r="AX38" s="17">
        <v>0.45612691574584791</v>
      </c>
      <c r="AY38" s="18">
        <v>0.71093839454474261</v>
      </c>
      <c r="AZ38" s="18">
        <v>0.60548039071816373</v>
      </c>
      <c r="BA38" s="18">
        <v>0.74100249562098786</v>
      </c>
      <c r="BB38" s="18">
        <v>0.60721620882224192</v>
      </c>
      <c r="BC38" s="18">
        <v>0.88477374162335254</v>
      </c>
      <c r="BD38" s="18">
        <v>0.88185326839415623</v>
      </c>
      <c r="BE38" s="18">
        <v>0.85877566735466904</v>
      </c>
      <c r="BF38" s="18">
        <v>0.82379802715220096</v>
      </c>
      <c r="BG38" s="17">
        <v>0.47241001982779612</v>
      </c>
      <c r="BH38" s="18">
        <v>0.64155683481154557</v>
      </c>
      <c r="BI38" s="18">
        <v>0.7426607609643685</v>
      </c>
      <c r="BJ38" s="18">
        <v>0.7293793275019762</v>
      </c>
      <c r="BK38" s="18">
        <v>0.79353419514592494</v>
      </c>
      <c r="BL38" s="18">
        <v>0.55185478173165814</v>
      </c>
      <c r="BM38" s="18">
        <v>0.77234145622850559</v>
      </c>
      <c r="BN38" s="17">
        <v>0.50456791529000744</v>
      </c>
      <c r="BO38" s="17">
        <v>0.47891025033822027</v>
      </c>
      <c r="BP38" s="18">
        <v>0.7122407580374075</v>
      </c>
      <c r="BQ38" s="18">
        <v>0.66096371769763906</v>
      </c>
      <c r="BR38" s="18">
        <v>0.72661153973979165</v>
      </c>
      <c r="BS38" s="18">
        <v>0.82574959732038333</v>
      </c>
      <c r="BT38" s="18">
        <v>0.68209165576122921</v>
      </c>
      <c r="BU38" s="18">
        <v>0.98949194389334927</v>
      </c>
      <c r="BV38" s="18">
        <v>0.78390273657919352</v>
      </c>
      <c r="BW38" s="18">
        <v>0.72495344189677124</v>
      </c>
      <c r="BX38" s="18">
        <v>0.80663480799273035</v>
      </c>
      <c r="BY38" s="18">
        <v>0.75920309375513129</v>
      </c>
      <c r="BZ38" s="17">
        <v>0.57559908974574592</v>
      </c>
      <c r="CA38" s="18">
        <v>0.78449549046422162</v>
      </c>
      <c r="CB38" s="18">
        <v>0.79326072552548244</v>
      </c>
      <c r="CC38" s="18">
        <v>0.76582009551382202</v>
      </c>
      <c r="CD38" s="18">
        <v>0.80509387479389483</v>
      </c>
      <c r="CE38" s="18">
        <v>0.77984981145785115</v>
      </c>
      <c r="CF38" s="18">
        <v>0.76142164330273965</v>
      </c>
      <c r="CG38" s="18">
        <v>0.81485471519318498</v>
      </c>
      <c r="CH38" s="19">
        <v>0.57851611219950927</v>
      </c>
      <c r="CI38" s="18">
        <v>0.74794466099005408</v>
      </c>
      <c r="CJ38" s="18">
        <v>0.7808599120098485</v>
      </c>
      <c r="CK38" s="18">
        <v>0.83676197763197391</v>
      </c>
      <c r="CL38" s="18">
        <v>0.75197977063349464</v>
      </c>
      <c r="CM38" s="18">
        <v>0.64376894794210049</v>
      </c>
      <c r="CN38" s="18">
        <v>0.53322053861778029</v>
      </c>
      <c r="CO38" s="18">
        <v>0.7645637864533068</v>
      </c>
      <c r="CP38" s="18">
        <v>0.74578703391039303</v>
      </c>
      <c r="CQ38" s="18">
        <v>0.5922984621162789</v>
      </c>
      <c r="CR38" s="18">
        <v>0.73054408035503704</v>
      </c>
      <c r="CS38" s="18">
        <v>0.72481712878848659</v>
      </c>
    </row>
    <row r="39" spans="1:97" x14ac:dyDescent="0.4">
      <c r="A39" s="14" t="s">
        <v>88</v>
      </c>
      <c r="B39" s="17">
        <v>2.7488244514106577</v>
      </c>
      <c r="C39" s="18">
        <v>2.341692789968651</v>
      </c>
      <c r="D39" s="18">
        <v>2.0522466039707439</v>
      </c>
      <c r="E39" s="18">
        <v>3.253918495297806</v>
      </c>
      <c r="F39" s="18">
        <v>2.9979101358411722</v>
      </c>
      <c r="G39" s="18">
        <v>2.9028213166144194</v>
      </c>
      <c r="H39" s="18">
        <v>2.6489028213166144</v>
      </c>
      <c r="I39" s="18">
        <v>2.8463949843260199</v>
      </c>
      <c r="J39" s="18">
        <v>2.9467084639498426</v>
      </c>
      <c r="K39" s="17">
        <v>2.9148380355276906</v>
      </c>
      <c r="L39" s="18">
        <v>2.6457680250783717</v>
      </c>
      <c r="M39" s="18">
        <v>2.9435736677115987</v>
      </c>
      <c r="N39" s="18">
        <v>2.9028213166144208</v>
      </c>
      <c r="O39" s="18">
        <v>2.9216300940438882</v>
      </c>
      <c r="P39" s="18">
        <v>3.3479623824451408</v>
      </c>
      <c r="Q39" s="18">
        <v>2.727272727272728</v>
      </c>
      <c r="R39" s="17">
        <v>2.7054452571693943</v>
      </c>
      <c r="S39" s="17">
        <v>2.7487983281086703</v>
      </c>
      <c r="T39" s="18">
        <v>2.5161964472309304</v>
      </c>
      <c r="U39" s="18">
        <v>2.6760710553813998</v>
      </c>
      <c r="V39" s="18">
        <v>3.1389759665621746</v>
      </c>
      <c r="W39" s="18">
        <v>2.5517241379310325</v>
      </c>
      <c r="X39" s="18">
        <v>2.717868338557996</v>
      </c>
      <c r="Y39" s="18">
        <v>2.8307210031347942</v>
      </c>
      <c r="Z39" s="18">
        <v>2.6081504702194347</v>
      </c>
      <c r="AA39" s="18">
        <v>3.0282131661442007</v>
      </c>
      <c r="AB39" s="18">
        <v>2.7178683385579965</v>
      </c>
      <c r="AC39" s="18">
        <v>2.7021943573667708</v>
      </c>
      <c r="AD39" s="17">
        <v>2.4120017913121385</v>
      </c>
      <c r="AE39" s="18">
        <v>2.5673981191222568</v>
      </c>
      <c r="AF39" s="18">
        <v>2.3354231974921627</v>
      </c>
      <c r="AG39" s="18">
        <v>2.2789968652037609</v>
      </c>
      <c r="AH39" s="18">
        <v>2.3416927899686515</v>
      </c>
      <c r="AI39" s="18">
        <v>2.7398119122257052</v>
      </c>
      <c r="AJ39" s="18">
        <v>2.3354231974921631</v>
      </c>
      <c r="AK39" s="18">
        <v>2.2852664576802511</v>
      </c>
      <c r="AL39" s="19">
        <v>2.9132706374085662</v>
      </c>
      <c r="AM39" s="18">
        <v>2.0950888192267523</v>
      </c>
      <c r="AN39" s="18">
        <v>2.9519331243469193</v>
      </c>
      <c r="AO39" s="18">
        <v>2.8202716823406462</v>
      </c>
      <c r="AP39" s="18">
        <v>2.9780564263322864</v>
      </c>
      <c r="AQ39" s="18">
        <v>3.3171368861024058</v>
      </c>
      <c r="AR39" s="18">
        <v>3.2148760330578554</v>
      </c>
      <c r="AS39" s="18">
        <v>2.7711598746081498</v>
      </c>
      <c r="AT39" s="18">
        <v>3.1630094043887156</v>
      </c>
      <c r="AU39" s="18">
        <v>3.6645768025078369</v>
      </c>
      <c r="AV39" s="18">
        <v>2.7429467084639509</v>
      </c>
      <c r="AW39" s="18">
        <v>2.5830721003134816</v>
      </c>
      <c r="AX39" s="17">
        <v>0.50464488469796354</v>
      </c>
      <c r="AY39" s="18">
        <v>0.78814578926080914</v>
      </c>
      <c r="AZ39" s="18">
        <v>0.64486441063819966</v>
      </c>
      <c r="BA39" s="18">
        <v>0.8622637346271006</v>
      </c>
      <c r="BB39" s="18">
        <v>0.56263439603098508</v>
      </c>
      <c r="BC39" s="18">
        <v>0.88663639143301332</v>
      </c>
      <c r="BD39" s="18">
        <v>0.86634691002740227</v>
      </c>
      <c r="BE39" s="18">
        <v>0.88572422527850259</v>
      </c>
      <c r="BF39" s="18">
        <v>0.83570864722183191</v>
      </c>
      <c r="BG39" s="17">
        <v>0.49802978145726046</v>
      </c>
      <c r="BH39" s="18">
        <v>0.69909247388216134</v>
      </c>
      <c r="BI39" s="18">
        <v>0.77901793929580454</v>
      </c>
      <c r="BJ39" s="18">
        <v>0.6958716103998821</v>
      </c>
      <c r="BK39" s="18">
        <v>0.75868297078600822</v>
      </c>
      <c r="BL39" s="18">
        <v>0.60494860623901991</v>
      </c>
      <c r="BM39" s="18">
        <v>0.82658790823482442</v>
      </c>
      <c r="BN39" s="17">
        <v>0.51780380125184511</v>
      </c>
      <c r="BO39" s="17">
        <v>0.49497593071664642</v>
      </c>
      <c r="BP39" s="18">
        <v>0.72756374944410052</v>
      </c>
      <c r="BQ39" s="18">
        <v>0.65629939007638938</v>
      </c>
      <c r="BR39" s="18">
        <v>0.6846496472885879</v>
      </c>
      <c r="BS39" s="18">
        <v>0.82967098071429946</v>
      </c>
      <c r="BT39" s="18">
        <v>0.72382663772389411</v>
      </c>
      <c r="BU39" s="18">
        <v>1.0230963825952537</v>
      </c>
      <c r="BV39" s="18">
        <v>0.76482992062039101</v>
      </c>
      <c r="BW39" s="18">
        <v>0.73276009936563391</v>
      </c>
      <c r="BX39" s="18">
        <v>0.80213580946407681</v>
      </c>
      <c r="BY39" s="18">
        <v>0.76624639277028239</v>
      </c>
      <c r="BZ39" s="17">
        <v>0.60177231844074597</v>
      </c>
      <c r="CA39" s="18">
        <v>0.82091554280822576</v>
      </c>
      <c r="CB39" s="18">
        <v>0.81091166543941118</v>
      </c>
      <c r="CC39" s="18">
        <v>0.82829156405488169</v>
      </c>
      <c r="CD39" s="18">
        <v>0.8043816444036449</v>
      </c>
      <c r="CE39" s="18">
        <v>0.77175856669456999</v>
      </c>
      <c r="CF39" s="18">
        <v>0.76295873481631449</v>
      </c>
      <c r="CG39" s="18">
        <v>0.83372459811774469</v>
      </c>
      <c r="CH39" s="19">
        <v>0.58875766566762422</v>
      </c>
      <c r="CI39" s="18">
        <v>0.74887307657485735</v>
      </c>
      <c r="CJ39" s="18">
        <v>0.83036510605278979</v>
      </c>
      <c r="CK39" s="18">
        <v>0.84865581801167478</v>
      </c>
      <c r="CL39" s="18">
        <v>0.76470388500821529</v>
      </c>
      <c r="CM39" s="18">
        <v>0.6523614217590562</v>
      </c>
      <c r="CN39" s="18">
        <v>0.50723284069652774</v>
      </c>
      <c r="CO39" s="18">
        <v>0.7612772097488556</v>
      </c>
      <c r="CP39" s="18">
        <v>0.73442638158917772</v>
      </c>
      <c r="CQ39" s="18">
        <v>0.63718553193060934</v>
      </c>
      <c r="CR39" s="18">
        <v>0.77484352263696743</v>
      </c>
      <c r="CS39" s="18">
        <v>0.73340892122239232</v>
      </c>
    </row>
    <row r="40" spans="1:97" x14ac:dyDescent="0.4">
      <c r="A40" s="14" t="s">
        <v>89</v>
      </c>
      <c r="B40" s="17">
        <v>2.703503787878788</v>
      </c>
      <c r="C40" s="18">
        <v>2.1689393939393953</v>
      </c>
      <c r="D40" s="18">
        <v>1.9689393939393942</v>
      </c>
      <c r="E40" s="18">
        <v>3.345454545454547</v>
      </c>
      <c r="F40" s="18">
        <v>2.9765151515151498</v>
      </c>
      <c r="G40" s="18">
        <v>2.9659090909090895</v>
      </c>
      <c r="H40" s="18">
        <v>2.627272727272727</v>
      </c>
      <c r="I40" s="18">
        <v>2.727272727272728</v>
      </c>
      <c r="J40" s="18">
        <v>2.8477272727272736</v>
      </c>
      <c r="K40" s="17">
        <v>2.9175505050505048</v>
      </c>
      <c r="L40" s="18">
        <v>2.6734848484848501</v>
      </c>
      <c r="M40" s="18">
        <v>3.056818181818179</v>
      </c>
      <c r="N40" s="18">
        <v>2.9136363636363631</v>
      </c>
      <c r="O40" s="18">
        <v>2.8795454545454566</v>
      </c>
      <c r="P40" s="18">
        <v>3.263636363636365</v>
      </c>
      <c r="Q40" s="18">
        <v>2.7181818181818156</v>
      </c>
      <c r="R40" s="17">
        <v>2.7263468013467986</v>
      </c>
      <c r="S40" s="17">
        <v>2.7648484848484864</v>
      </c>
      <c r="T40" s="18">
        <v>2.4734848484848495</v>
      </c>
      <c r="U40" s="18">
        <v>2.5909090909090899</v>
      </c>
      <c r="V40" s="18">
        <v>3.1113636363636346</v>
      </c>
      <c r="W40" s="18">
        <v>2.5409090909090897</v>
      </c>
      <c r="X40" s="18">
        <v>2.7840909090909083</v>
      </c>
      <c r="Y40" s="18">
        <v>2.9295454545454556</v>
      </c>
      <c r="Z40" s="18">
        <v>2.6500000000000012</v>
      </c>
      <c r="AA40" s="18">
        <v>2.9795454545454541</v>
      </c>
      <c r="AB40" s="18">
        <v>2.7545454545454522</v>
      </c>
      <c r="AC40" s="18">
        <v>2.8340909090909094</v>
      </c>
      <c r="AD40" s="17">
        <v>2.4685064935064913</v>
      </c>
      <c r="AE40" s="18">
        <v>2.6659090909090932</v>
      </c>
      <c r="AF40" s="18">
        <v>2.4227272727272737</v>
      </c>
      <c r="AG40" s="18">
        <v>2.4295454545454565</v>
      </c>
      <c r="AH40" s="18">
        <v>2.4318181818181808</v>
      </c>
      <c r="AI40" s="18">
        <v>2.8886363636363637</v>
      </c>
      <c r="AJ40" s="18">
        <v>2.3068181818181803</v>
      </c>
      <c r="AK40" s="18">
        <v>2.1340909090909084</v>
      </c>
      <c r="AL40" s="19">
        <v>2.890151515151516</v>
      </c>
      <c r="AM40" s="18">
        <v>2.1401515151515191</v>
      </c>
      <c r="AN40" s="18">
        <v>2.9371212121212151</v>
      </c>
      <c r="AO40" s="18">
        <v>2.775757575757575</v>
      </c>
      <c r="AP40" s="18">
        <v>2.9310606060606066</v>
      </c>
      <c r="AQ40" s="18">
        <v>3.2784090909090904</v>
      </c>
      <c r="AR40" s="18">
        <v>3.1952479338842967</v>
      </c>
      <c r="AS40" s="18">
        <v>2.7295454545454558</v>
      </c>
      <c r="AT40" s="18">
        <v>3.0454545454545445</v>
      </c>
      <c r="AU40" s="18">
        <v>3.7363636363636341</v>
      </c>
      <c r="AV40" s="18">
        <v>2.7568181818181805</v>
      </c>
      <c r="AW40" s="18">
        <v>2.5181818181818181</v>
      </c>
      <c r="AX40" s="17">
        <v>0.46549118685266744</v>
      </c>
      <c r="AY40" s="18">
        <v>0.70360455055900251</v>
      </c>
      <c r="AZ40" s="18">
        <v>0.56988890147460247</v>
      </c>
      <c r="BA40" s="18">
        <v>0.82596103904499907</v>
      </c>
      <c r="BB40" s="18">
        <v>0.61591478903973518</v>
      </c>
      <c r="BC40" s="18">
        <v>0.89096788552556494</v>
      </c>
      <c r="BD40" s="18">
        <v>0.89909183143335047</v>
      </c>
      <c r="BE40" s="18">
        <v>0.88684735992232677</v>
      </c>
      <c r="BF40" s="18">
        <v>0.79405210215712774</v>
      </c>
      <c r="BG40" s="17">
        <v>0.49268310237158902</v>
      </c>
      <c r="BH40" s="18">
        <v>0.6932468677997955</v>
      </c>
      <c r="BI40" s="18">
        <v>0.80088155508309311</v>
      </c>
      <c r="BJ40" s="18">
        <v>0.70906621808964321</v>
      </c>
      <c r="BK40" s="18">
        <v>0.74340825214969042</v>
      </c>
      <c r="BL40" s="18">
        <v>0.56757121881232142</v>
      </c>
      <c r="BM40" s="18">
        <v>0.75923253639158073</v>
      </c>
      <c r="BN40" s="17">
        <v>0.50881761659214209</v>
      </c>
      <c r="BO40" s="17">
        <v>0.4866236313782662</v>
      </c>
      <c r="BP40" s="18">
        <v>0.71098263483287161</v>
      </c>
      <c r="BQ40" s="18">
        <v>0.67106987930379869</v>
      </c>
      <c r="BR40" s="18">
        <v>0.75729617951557993</v>
      </c>
      <c r="BS40" s="18">
        <v>0.80327296932170345</v>
      </c>
      <c r="BT40" s="18">
        <v>0.69572177228215115</v>
      </c>
      <c r="BU40" s="18">
        <v>0.88626048749096331</v>
      </c>
      <c r="BV40" s="18">
        <v>0.81290838694042689</v>
      </c>
      <c r="BW40" s="18">
        <v>0.73446850460843593</v>
      </c>
      <c r="BX40" s="18">
        <v>0.80642481201165861</v>
      </c>
      <c r="BY40" s="18">
        <v>0.69309749494756423</v>
      </c>
      <c r="BZ40" s="17">
        <v>0.57720058757523129</v>
      </c>
      <c r="CA40" s="18">
        <v>0.79847325323760587</v>
      </c>
      <c r="CB40" s="18">
        <v>0.80907822811452912</v>
      </c>
      <c r="CC40" s="18">
        <v>0.77814086756465917</v>
      </c>
      <c r="CD40" s="18">
        <v>0.83482643900858644</v>
      </c>
      <c r="CE40" s="18">
        <v>0.75091922683803924</v>
      </c>
      <c r="CF40" s="18">
        <v>0.79230287094280005</v>
      </c>
      <c r="CG40" s="18">
        <v>0.81429237047245484</v>
      </c>
      <c r="CH40" s="19">
        <v>0.5771418336368439</v>
      </c>
      <c r="CI40" s="18">
        <v>0.72193388675773473</v>
      </c>
      <c r="CJ40" s="18">
        <v>0.82164824713455176</v>
      </c>
      <c r="CK40" s="18">
        <v>0.82157578454308811</v>
      </c>
      <c r="CL40" s="18">
        <v>0.74894332809308894</v>
      </c>
      <c r="CM40" s="18">
        <v>0.62690942996341203</v>
      </c>
      <c r="CN40" s="18">
        <v>0.5311402231938892</v>
      </c>
      <c r="CO40" s="18">
        <v>0.75586681687583468</v>
      </c>
      <c r="CP40" s="18">
        <v>0.75326307482059385</v>
      </c>
      <c r="CQ40" s="18">
        <v>0.56757121881232186</v>
      </c>
      <c r="CR40" s="18">
        <v>0.7126893233734074</v>
      </c>
      <c r="CS40" s="18">
        <v>0.69713789345671739</v>
      </c>
    </row>
    <row r="41" spans="1:97" x14ac:dyDescent="0.4">
      <c r="A41" s="14" t="s">
        <v>90</v>
      </c>
      <c r="B41" s="17">
        <v>2.7407711238720238</v>
      </c>
      <c r="C41" s="18">
        <v>2.5239267158873413</v>
      </c>
      <c r="D41" s="18">
        <v>2.0842220399234339</v>
      </c>
      <c r="E41" s="18">
        <v>3.2305168170631688</v>
      </c>
      <c r="F41" s="18">
        <v>3.0538692917692143</v>
      </c>
      <c r="G41" s="18">
        <v>2.7924528301886764</v>
      </c>
      <c r="H41" s="18">
        <v>2.3863822805578341</v>
      </c>
      <c r="I41" s="18">
        <v>2.8031173092698913</v>
      </c>
      <c r="J41" s="18">
        <v>3.0516817063166513</v>
      </c>
      <c r="K41" s="17">
        <v>2.6763285024154584</v>
      </c>
      <c r="L41" s="18">
        <v>2.0407437790538681</v>
      </c>
      <c r="M41" s="18">
        <v>2.7711238720262501</v>
      </c>
      <c r="N41" s="18">
        <v>2.7424118129614445</v>
      </c>
      <c r="O41" s="18">
        <v>2.6743232157506176</v>
      </c>
      <c r="P41" s="18">
        <v>3.291222313371613</v>
      </c>
      <c r="Q41" s="18">
        <v>2.5381460213289557</v>
      </c>
      <c r="R41" s="17">
        <v>2.6553945249597404</v>
      </c>
      <c r="S41" s="17">
        <v>2.7115121684440817</v>
      </c>
      <c r="T41" s="18">
        <v>2.3568498769483215</v>
      </c>
      <c r="U41" s="18">
        <v>2.673776319387478</v>
      </c>
      <c r="V41" s="18">
        <v>3.2165709598031222</v>
      </c>
      <c r="W41" s="18">
        <v>2.4528301886792456</v>
      </c>
      <c r="X41" s="18">
        <v>2.6915504511895016</v>
      </c>
      <c r="Y41" s="18">
        <v>2.9286300246103383</v>
      </c>
      <c r="Z41" s="18">
        <v>2.4470877768662875</v>
      </c>
      <c r="AA41" s="18">
        <v>2.8703855619360135</v>
      </c>
      <c r="AB41" s="18">
        <v>2.6997538966365862</v>
      </c>
      <c r="AC41" s="18">
        <v>2.7776866283839197</v>
      </c>
      <c r="AD41" s="17">
        <v>2.3685690847298755</v>
      </c>
      <c r="AE41" s="18">
        <v>2.5758818703855608</v>
      </c>
      <c r="AF41" s="18">
        <v>2.2682526661197717</v>
      </c>
      <c r="AG41" s="18">
        <v>2.2682526661197655</v>
      </c>
      <c r="AH41" s="18">
        <v>2.2493847415914705</v>
      </c>
      <c r="AI41" s="18">
        <v>2.7834290401968804</v>
      </c>
      <c r="AJ41" s="18">
        <v>2.3002461033634076</v>
      </c>
      <c r="AK41" s="18">
        <v>2.1345365053322416</v>
      </c>
      <c r="AL41" s="19">
        <v>2.8817792361680787</v>
      </c>
      <c r="AM41" s="18">
        <v>2.0855892808312864</v>
      </c>
      <c r="AN41" s="18">
        <v>2.9469510527754967</v>
      </c>
      <c r="AO41" s="18">
        <v>2.7667487011211374</v>
      </c>
      <c r="AP41" s="18">
        <v>2.9611703582171178</v>
      </c>
      <c r="AQ41" s="18">
        <v>3.2651080120317202</v>
      </c>
      <c r="AR41" s="18">
        <v>3.1267805205458998</v>
      </c>
      <c r="AS41" s="18">
        <v>2.6136177194421673</v>
      </c>
      <c r="AT41" s="18">
        <v>3.0861361771944225</v>
      </c>
      <c r="AU41" s="18">
        <v>3.7161607875307623</v>
      </c>
      <c r="AV41" s="18">
        <v>2.6972928630024624</v>
      </c>
      <c r="AW41" s="18">
        <v>2.4027891714520098</v>
      </c>
      <c r="AX41" s="17">
        <v>0.47891925158961107</v>
      </c>
      <c r="AY41" s="18">
        <v>0.70629801841139039</v>
      </c>
      <c r="AZ41" s="18">
        <v>0.6007490030231819</v>
      </c>
      <c r="BA41" s="18">
        <v>0.99350302206300123</v>
      </c>
      <c r="BB41" s="18">
        <v>0.62201032794634648</v>
      </c>
      <c r="BC41" s="18">
        <v>0.92515057401259959</v>
      </c>
      <c r="BD41" s="18">
        <v>0.86957983260232374</v>
      </c>
      <c r="BE41" s="18">
        <v>0.8732233448761898</v>
      </c>
      <c r="BF41" s="18">
        <v>0.79186341129815518</v>
      </c>
      <c r="BG41" s="17">
        <v>0.48828521935334779</v>
      </c>
      <c r="BH41" s="18">
        <v>0.6853423769022895</v>
      </c>
      <c r="BI41" s="18">
        <v>0.76625438348477071</v>
      </c>
      <c r="BJ41" s="18">
        <v>0.75327272228991071</v>
      </c>
      <c r="BK41" s="18">
        <v>0.82535075722828477</v>
      </c>
      <c r="BL41" s="18">
        <v>0.56991924553492435</v>
      </c>
      <c r="BM41" s="18">
        <v>0.78102297555723588</v>
      </c>
      <c r="BN41" s="17">
        <v>0.50921940869719828</v>
      </c>
      <c r="BO41" s="17">
        <v>0.4868716168311904</v>
      </c>
      <c r="BP41" s="18">
        <v>0.71320415399467096</v>
      </c>
      <c r="BQ41" s="18">
        <v>0.6986998538550212</v>
      </c>
      <c r="BR41" s="18">
        <v>0.74922738283045764</v>
      </c>
      <c r="BS41" s="18">
        <v>0.82352407454421417</v>
      </c>
      <c r="BT41" s="18">
        <v>0.69482190465250637</v>
      </c>
      <c r="BU41" s="18">
        <v>0.89368832805517429</v>
      </c>
      <c r="BV41" s="18">
        <v>0.80297944852402658</v>
      </c>
      <c r="BW41" s="18">
        <v>0.77072935771615581</v>
      </c>
      <c r="BX41" s="18">
        <v>0.81453842499132467</v>
      </c>
      <c r="BY41" s="18">
        <v>0.72417388315766684</v>
      </c>
      <c r="BZ41" s="17">
        <v>0.60216636373025734</v>
      </c>
      <c r="CA41" s="18">
        <v>0.77190556384743958</v>
      </c>
      <c r="CB41" s="18">
        <v>0.82910984482985683</v>
      </c>
      <c r="CC41" s="18">
        <v>0.79576123471526439</v>
      </c>
      <c r="CD41" s="18">
        <v>0.82060244527959125</v>
      </c>
      <c r="CE41" s="18">
        <v>0.74983592436914404</v>
      </c>
      <c r="CF41" s="18">
        <v>0.78371663376727285</v>
      </c>
      <c r="CG41" s="18">
        <v>0.84900019105132318</v>
      </c>
      <c r="CH41" s="19">
        <v>0.58832827311297042</v>
      </c>
      <c r="CI41" s="18">
        <v>0.74085260732354175</v>
      </c>
      <c r="CJ41" s="18">
        <v>0.78697696378978643</v>
      </c>
      <c r="CK41" s="18">
        <v>0.84234914512906767</v>
      </c>
      <c r="CL41" s="18">
        <v>0.76166705726998063</v>
      </c>
      <c r="CM41" s="18">
        <v>0.65762085125077518</v>
      </c>
      <c r="CN41" s="18">
        <v>0.55983921117091695</v>
      </c>
      <c r="CO41" s="18">
        <v>0.79665451234137563</v>
      </c>
      <c r="CP41" s="18">
        <v>0.74496432144461788</v>
      </c>
      <c r="CQ41" s="18">
        <v>0.58986488704073847</v>
      </c>
      <c r="CR41" s="18">
        <v>0.76847847585695339</v>
      </c>
      <c r="CS41" s="18">
        <v>0.73764064747596036</v>
      </c>
    </row>
    <row r="42" spans="1:97" x14ac:dyDescent="0.4">
      <c r="A42" s="14" t="s">
        <v>91</v>
      </c>
      <c r="B42" s="17">
        <v>2.6954853675945776</v>
      </c>
      <c r="C42" s="18">
        <v>2.6017130620984994</v>
      </c>
      <c r="D42" s="18">
        <v>2.2669521770164174</v>
      </c>
      <c r="E42" s="18">
        <v>2.4946466809421866</v>
      </c>
      <c r="F42" s="18">
        <v>2.9007851534618134</v>
      </c>
      <c r="G42" s="18">
        <v>2.9443254817987139</v>
      </c>
      <c r="H42" s="18">
        <v>2.6466809421841546</v>
      </c>
      <c r="I42" s="18">
        <v>2.7794432548179886</v>
      </c>
      <c r="J42" s="18">
        <v>2.929336188436829</v>
      </c>
      <c r="K42" s="17">
        <v>2.759695455626932</v>
      </c>
      <c r="L42" s="18">
        <v>2.329050678087083</v>
      </c>
      <c r="M42" s="18">
        <v>2.8265524625267635</v>
      </c>
      <c r="N42" s="18">
        <v>2.8051391862955088</v>
      </c>
      <c r="O42" s="18">
        <v>2.7623126338329786</v>
      </c>
      <c r="P42" s="18">
        <v>3.2847965738758029</v>
      </c>
      <c r="Q42" s="18">
        <v>2.5503211991434664</v>
      </c>
      <c r="R42" s="17">
        <v>2.6584978983265914</v>
      </c>
      <c r="S42" s="17">
        <v>2.6991434689507501</v>
      </c>
      <c r="T42" s="18">
        <v>2.448251249107781</v>
      </c>
      <c r="U42" s="18">
        <v>2.5681655960028555</v>
      </c>
      <c r="V42" s="18">
        <v>3.064953604568168</v>
      </c>
      <c r="W42" s="18">
        <v>2.6338329764453974</v>
      </c>
      <c r="X42" s="18">
        <v>2.7152034261241971</v>
      </c>
      <c r="Y42" s="18">
        <v>2.9336188436830821</v>
      </c>
      <c r="Z42" s="18">
        <v>2.5096359743040666</v>
      </c>
      <c r="AA42" s="18">
        <v>2.873661670235546</v>
      </c>
      <c r="AB42" s="18">
        <v>2.5781584582441126</v>
      </c>
      <c r="AC42" s="18">
        <v>2.6659528907922918</v>
      </c>
      <c r="AD42" s="17">
        <v>2.4484551850718899</v>
      </c>
      <c r="AE42" s="18">
        <v>2.6766595289079236</v>
      </c>
      <c r="AF42" s="18">
        <v>2.462526766595289</v>
      </c>
      <c r="AG42" s="18">
        <v>2.385438972162742</v>
      </c>
      <c r="AH42" s="18">
        <v>2.4111349036402556</v>
      </c>
      <c r="AI42" s="18">
        <v>2.8137044967880076</v>
      </c>
      <c r="AJ42" s="18">
        <v>2.2933618843683101</v>
      </c>
      <c r="AK42" s="18">
        <v>2.0963597430406842</v>
      </c>
      <c r="AL42" s="19">
        <v>2.9257673090649527</v>
      </c>
      <c r="AM42" s="18">
        <v>2.1598857958601001</v>
      </c>
      <c r="AN42" s="18">
        <v>3.0278372591006457</v>
      </c>
      <c r="AO42" s="18">
        <v>2.8900785153461817</v>
      </c>
      <c r="AP42" s="18">
        <v>2.9514632405424694</v>
      </c>
      <c r="AQ42" s="18">
        <v>3.2626695217701611</v>
      </c>
      <c r="AR42" s="18">
        <v>3.2154954253455319</v>
      </c>
      <c r="AS42" s="18">
        <v>2.6723768736616691</v>
      </c>
      <c r="AT42" s="18">
        <v>3.0706638115631693</v>
      </c>
      <c r="AU42" s="18">
        <v>3.5738758029978581</v>
      </c>
      <c r="AV42" s="18">
        <v>2.6059957173447521</v>
      </c>
      <c r="AW42" s="18">
        <v>2.4721627408993561</v>
      </c>
      <c r="AX42" s="17">
        <v>0.56164196144774581</v>
      </c>
      <c r="AY42" s="18">
        <v>0.75509202367882866</v>
      </c>
      <c r="AZ42" s="18">
        <v>0.71540039467349659</v>
      </c>
      <c r="BA42" s="18">
        <v>0.9921760632886657</v>
      </c>
      <c r="BB42" s="18">
        <v>0.64515127979274001</v>
      </c>
      <c r="BC42" s="18">
        <v>0.88931721714941714</v>
      </c>
      <c r="BD42" s="18">
        <v>0.93191200778739736</v>
      </c>
      <c r="BE42" s="18">
        <v>0.93602512627019052</v>
      </c>
      <c r="BF42" s="18">
        <v>0.76493441921824523</v>
      </c>
      <c r="BG42" s="17">
        <v>0.4777165482842915</v>
      </c>
      <c r="BH42" s="18">
        <v>0.66018359034642859</v>
      </c>
      <c r="BI42" s="18">
        <v>0.70703204464574276</v>
      </c>
      <c r="BJ42" s="18">
        <v>0.74301853030701293</v>
      </c>
      <c r="BK42" s="18">
        <v>0.8549486122090354</v>
      </c>
      <c r="BL42" s="18">
        <v>0.5304505649696758</v>
      </c>
      <c r="BM42" s="18">
        <v>0.80976795783530264</v>
      </c>
      <c r="BN42" s="17">
        <v>0.51262140007024315</v>
      </c>
      <c r="BO42" s="17">
        <v>0.49155891413722619</v>
      </c>
      <c r="BP42" s="18">
        <v>0.7554435493735866</v>
      </c>
      <c r="BQ42" s="18">
        <v>0.64949644056780498</v>
      </c>
      <c r="BR42" s="18">
        <v>0.75129322076357452</v>
      </c>
      <c r="BS42" s="18">
        <v>0.7839394286788105</v>
      </c>
      <c r="BT42" s="18">
        <v>0.66345767396153565</v>
      </c>
      <c r="BU42" s="18">
        <v>0.92757261339506369</v>
      </c>
      <c r="BV42" s="18">
        <v>0.81127600193836535</v>
      </c>
      <c r="BW42" s="18">
        <v>0.80174974762672824</v>
      </c>
      <c r="BX42" s="18">
        <v>0.83883377078463883</v>
      </c>
      <c r="BY42" s="18">
        <v>0.79414251940290925</v>
      </c>
      <c r="BZ42" s="17">
        <v>0.5759307957186679</v>
      </c>
      <c r="CA42" s="18">
        <v>0.7356285287619917</v>
      </c>
      <c r="CB42" s="18">
        <v>0.82619950309668244</v>
      </c>
      <c r="CC42" s="18">
        <v>0.80318703294700922</v>
      </c>
      <c r="CD42" s="18">
        <v>0.7930249828302105</v>
      </c>
      <c r="CE42" s="18">
        <v>0.71283796475258765</v>
      </c>
      <c r="CF42" s="18">
        <v>0.80076334536633154</v>
      </c>
      <c r="CG42" s="18">
        <v>0.85500773226828775</v>
      </c>
      <c r="CH42" s="19">
        <v>0.63247971412035142</v>
      </c>
      <c r="CI42" s="18">
        <v>0.77091822719034786</v>
      </c>
      <c r="CJ42" s="18">
        <v>0.82834602608635322</v>
      </c>
      <c r="CK42" s="18">
        <v>0.82682959567189829</v>
      </c>
      <c r="CL42" s="18">
        <v>0.78007166518877735</v>
      </c>
      <c r="CM42" s="18">
        <v>0.71382105449889099</v>
      </c>
      <c r="CN42" s="18">
        <v>0.55424238735551068</v>
      </c>
      <c r="CO42" s="18">
        <v>0.80619072183885021</v>
      </c>
      <c r="CP42" s="18">
        <v>0.75362940742151618</v>
      </c>
      <c r="CQ42" s="18">
        <v>0.72093359357473352</v>
      </c>
      <c r="CR42" s="18">
        <v>0.75481744942460627</v>
      </c>
      <c r="CS42" s="18">
        <v>0.74066162805852809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偏差値・効果量 自動計算表（80項目版）</vt:lpstr>
      <vt:lpstr>DATA</vt:lpstr>
      <vt:lpstr>'偏差値・効果量 自動計算表（80項目版）'!Print_Area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Akiomi INOUE</dc:creator>
  <cp:lastModifiedBy>Akiomi INOUE</cp:lastModifiedBy>
  <cp:lastPrinted>2025-03-20T06:51:48Z</cp:lastPrinted>
  <dcterms:created xsi:type="dcterms:W3CDTF">2023-09-26T23:34:17Z</dcterms:created>
  <dcterms:modified xsi:type="dcterms:W3CDTF">2025-04-16T05:04:04Z</dcterms:modified>
</cp:coreProperties>
</file>